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7-06-2008 " sheetId="1" r:id="rId1"/>
    <sheet name="19-10-2006 Zła" sheetId="2" state="hidden" r:id="rId2"/>
  </sheets>
  <definedNames>
    <definedName name="_xlnm.Print_Area" localSheetId="0">'27-06-2008 '!$A$1:$F$233</definedName>
  </definedNames>
  <calcPr fullCalcOnLoad="1"/>
</workbook>
</file>

<file path=xl/sharedStrings.xml><?xml version="1.0" encoding="utf-8"?>
<sst xmlns="http://schemas.openxmlformats.org/spreadsheetml/2006/main" count="539" uniqueCount="275">
  <si>
    <t>Rady Miejskiej w Ustrzykach Dolnych</t>
  </si>
  <si>
    <t>§</t>
  </si>
  <si>
    <t>§ 1</t>
  </si>
  <si>
    <t>Dz.</t>
  </si>
  <si>
    <t>Nazwa</t>
  </si>
  <si>
    <t>Kwota</t>
  </si>
  <si>
    <t>Dochody - zwiększenie</t>
  </si>
  <si>
    <t>Gospodarka komunalna i ochrona środowiska</t>
  </si>
  <si>
    <t>Wydatki - zwiększenie</t>
  </si>
  <si>
    <t>Oświata i wychowanie</t>
  </si>
  <si>
    <t>§ 2</t>
  </si>
  <si>
    <t>W ramach posiadanych uprawnień zmienić budżet w sposób następujący:</t>
  </si>
  <si>
    <t>Zwiększenie</t>
  </si>
  <si>
    <t>Zmniejszenie</t>
  </si>
  <si>
    <t>§ 3</t>
  </si>
  <si>
    <t>Rozdz.</t>
  </si>
  <si>
    <t>§ 4</t>
  </si>
  <si>
    <t>Wydatki</t>
  </si>
  <si>
    <t>§ 5</t>
  </si>
  <si>
    <t>Wydatki inwestycyjne jednostek budżetowych</t>
  </si>
  <si>
    <t>Wykonanie uchwały zleca się Burmistrzowi Ustrzyk Dolnych</t>
  </si>
  <si>
    <t>Szkoły podstawowe</t>
  </si>
  <si>
    <t>Uchwała wchodzi w życie z dniem podjęcia.</t>
  </si>
  <si>
    <t>4300</t>
  </si>
  <si>
    <t>Zakup usług pozostałych</t>
  </si>
  <si>
    <t>§ 6</t>
  </si>
  <si>
    <t>6050</t>
  </si>
  <si>
    <t>Transport i łączność</t>
  </si>
  <si>
    <t>Drogi publiczne gminne</t>
  </si>
  <si>
    <t>Gospodarka ściekowa i ochrona wód</t>
  </si>
  <si>
    <t xml:space="preserve">Dział </t>
  </si>
  <si>
    <t>Rozdział</t>
  </si>
  <si>
    <t xml:space="preserve">§ </t>
  </si>
  <si>
    <t>w sprawie wprowadzenia zmian do budżetu Gminy Ustrzyki Dolne na rok 2006</t>
  </si>
  <si>
    <t>6298</t>
  </si>
  <si>
    <t>Edukacyjna opieka wychowawcza</t>
  </si>
  <si>
    <t>Środki na dofin.własnych inwestycji gmin pozyskane z innych źródeł</t>
  </si>
  <si>
    <r>
      <t xml:space="preserve">Zmienić załącznik nr 13 do uchwały w sprawie budżetu gminy na rok 2004 </t>
    </r>
    <r>
      <rPr>
        <b/>
        <sz val="10"/>
        <rFont val="Arial Narrow"/>
        <family val="2"/>
      </rPr>
      <t>"Limit wydatków na wieloletnie programy inwestycyjne Gminy Ustrzyki Dolne na lata 2004-2006"</t>
    </r>
    <r>
      <rPr>
        <sz val="10"/>
        <rFont val="Arial Narrow"/>
        <family val="2"/>
      </rPr>
      <t xml:space="preserve">  w sposób następujący:</t>
    </r>
  </si>
  <si>
    <t>Lp.</t>
  </si>
  <si>
    <t>Plan 2006</t>
  </si>
  <si>
    <t>Razem</t>
  </si>
  <si>
    <t>Wynagrodzenia osobowe pracowników</t>
  </si>
  <si>
    <t>Środki na dofin.własnych zadań bież.gmin pozyskane z innych źródeł</t>
  </si>
  <si>
    <t>§ 7</t>
  </si>
  <si>
    <t>Pożyczki krajowe  w tym:</t>
  </si>
  <si>
    <t>Przychody</t>
  </si>
  <si>
    <t>Przychody z zaciągniętych pożyczek i kredytów na rynku krajowym.</t>
  </si>
  <si>
    <t>Kredyty krajowe w tym</t>
  </si>
  <si>
    <t>Kredyt w banku komercyjnym</t>
  </si>
  <si>
    <t xml:space="preserve">Przychody i rozchody </t>
  </si>
  <si>
    <t>6059</t>
  </si>
  <si>
    <t>Wydatki na zakupy inwestycyjne jednostek budżetowych</t>
  </si>
  <si>
    <t>Dochody</t>
  </si>
  <si>
    <t>Kultura i ochrona dziedzictwa narodowego</t>
  </si>
  <si>
    <t>0960</t>
  </si>
  <si>
    <t>Dochody - zmniejszenie</t>
  </si>
  <si>
    <t>Działalność usługowa</t>
  </si>
  <si>
    <t>Nadwyżka z lat ubiegłych</t>
  </si>
  <si>
    <t xml:space="preserve">Pożyczki WFOŚiGW </t>
  </si>
  <si>
    <t>2701</t>
  </si>
  <si>
    <t>Zakup usług remontowych</t>
  </si>
  <si>
    <t>4301</t>
  </si>
  <si>
    <t>Gospodarka odpadami</t>
  </si>
  <si>
    <t>Rozwiązanie gospodarki odpadami komunalnymi</t>
  </si>
  <si>
    <t>Dotacja podm. z budżetu dla instytucji kultury</t>
  </si>
  <si>
    <t>4302</t>
  </si>
  <si>
    <t>Domy i ośrodki kultury, świetlice i kluby</t>
  </si>
  <si>
    <t>Kredyt w BGK ze środków EBI</t>
  </si>
  <si>
    <t>Pożyczki NFOŚiGW</t>
  </si>
  <si>
    <t>Biblioteki</t>
  </si>
  <si>
    <t>Roboty budowlane w Zespole Szkół Publicznych Nr 1</t>
  </si>
  <si>
    <t>Roboty budowlane w Szkole Podstawowej w Ustjanowej</t>
  </si>
  <si>
    <t>Roboty budowlane w Zespole Szkół Publicznych Nr 2</t>
  </si>
  <si>
    <t>Otrzymane spadki, zapisy, darowizny (spadek płk.Nitki)</t>
  </si>
  <si>
    <t>W programie II "Inwestycje drogowe" zwiększyć limit wydatków na rok 2006 o kwotę 65.000,- zł, w związku ze zwiększeniem zakresu zadania pn. "Przebudowa centrum miasta - Rynek" ( roboty żelbetowe).</t>
  </si>
  <si>
    <t xml:space="preserve">Uchwała  Nr  </t>
  </si>
  <si>
    <t>z dnia 19 października  2006 roku</t>
  </si>
  <si>
    <r>
      <t xml:space="preserve">Zwiększa  się budżet gminy na rok 2006 o kwotę  </t>
    </r>
    <r>
      <rPr>
        <b/>
        <sz val="10"/>
        <rFont val="Arial Narrow"/>
        <family val="2"/>
      </rPr>
      <t xml:space="preserve">   </t>
    </r>
    <r>
      <rPr>
        <sz val="10"/>
        <rFont val="Arial Narrow"/>
        <family val="2"/>
      </rPr>
      <t xml:space="preserve">  zł, w sposób następujący:</t>
    </r>
  </si>
  <si>
    <t>Wydatki - zmniejszenie</t>
  </si>
  <si>
    <t>Centrum Kulturalne Wsi - modernizacja świetlicy w Równi</t>
  </si>
  <si>
    <t>Aktywizacja społ.-gospod. M. i G Ustrzyki Dln poprzez remont biblioteki</t>
  </si>
  <si>
    <t>Przebudowa chodników w mieście</t>
  </si>
  <si>
    <t>Podnies.atrak. turyst. gminy Ustrzyki Dln poprzez remont ulic w mieście</t>
  </si>
  <si>
    <t>Plany zagospodarowania przestrzennego</t>
  </si>
  <si>
    <t>Plan zagospodarowania Teleśnica</t>
  </si>
  <si>
    <t>Plan zagospodarowania ul.. Strwiążyk</t>
  </si>
  <si>
    <t>Plan zagospodarowania ul.. Wyzwolenia Rynek</t>
  </si>
  <si>
    <t>Cmentarze</t>
  </si>
  <si>
    <t>Cmentarz Łobozew</t>
  </si>
  <si>
    <t>Cmentarz Brzegi Dolne</t>
  </si>
  <si>
    <t>1.</t>
  </si>
  <si>
    <t>2.</t>
  </si>
  <si>
    <t>Przedszkole Nr 1 - wpływy z usług</t>
  </si>
  <si>
    <t>Przedszkole Nr 2 - wpływy z usług</t>
  </si>
  <si>
    <t>Przedszkole Nr 1 - wydatki bieżące</t>
  </si>
  <si>
    <t>Przedszkole Nr 2 - wydtaki bieżące</t>
  </si>
  <si>
    <t>Zmienić załącznik nr 10 do uchwały w sprawie budżetu gminy na rok 2006 "Plan przychodów i wydatków rachunku dochodów własnych na 2006 rok" w sposób następujący:</t>
  </si>
  <si>
    <t>Zmienić załącznik nr 9 do uchwały w sprawie budżetu gminy na rok 2006 "Plan przychodów i wydatków zakładów budżetowych na 2006 rok" w sposób następujący: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</si>
  <si>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</si>
  <si>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</si>
  <si>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</si>
  <si>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</si>
  <si>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</si>
  <si>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</si>
  <si>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</si>
  <si>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</si>
  <si>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</si>
  <si>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</si>
  <si>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Rachunek dochodów własnych przy ZSP 1 -wpływy z usług</t>
  </si>
  <si>
    <t>Rachunek dochodów własnych przy ZSP 2 -wpływy z usług</t>
  </si>
  <si>
    <t>Rachunek dochodów własnych przy SP Ustjanowa - wpływy z usług</t>
  </si>
  <si>
    <t>Rachunek dochodów własnych przy SP Krościenko - wpływy z usług</t>
  </si>
  <si>
    <t>Rachunek dochodów własnych przy SP Wojtkowa - wpływy z usług</t>
  </si>
  <si>
    <t>Rachunek dochodów własnych przy ZSP Wojtkówka - wpływy z usług</t>
  </si>
  <si>
    <t>Rachunek dochodów własnych przy SP Hoszów - wpływy z usług</t>
  </si>
  <si>
    <t>Rachunek dochodów własnych przy SP Łodyna - wpływy z usług</t>
  </si>
  <si>
    <t>Rachunek dochodów własnych przy SP Równia - wpływy z usług</t>
  </si>
  <si>
    <t>Rachunek dochodów własnych przy SP Łobozew - wpływy z usług</t>
  </si>
  <si>
    <t>Rachunek dochodów własnych przy ZSP Ropienka - wpływy z usług</t>
  </si>
  <si>
    <t>R chunek dochodów własnych przy SP Bandrów - wpływy z usług</t>
  </si>
  <si>
    <t xml:space="preserve">13. </t>
  </si>
  <si>
    <t>Rachunek dochodów własnych przy Urzędzie Miejskim w Ustrzykach Dolnych - (spadek płk.Nitki)</t>
  </si>
  <si>
    <t xml:space="preserve">Rachunek dochodów własnych przy SP 1 - wydatki bieżące </t>
  </si>
  <si>
    <t xml:space="preserve">Rachunek dochodów własnych przy SP 2 - wydatki bieżące </t>
  </si>
  <si>
    <t xml:space="preserve">Rachunek dochodów własnych przy SP Ustjanowa - wydatki bieżące </t>
  </si>
  <si>
    <t xml:space="preserve">Rachunek dochodów własnych przy SP Krościenko - wydatki bieżące </t>
  </si>
  <si>
    <t xml:space="preserve">Rachunek dochodów własnych przy SP Wojtkowa - wydatki bieżące </t>
  </si>
  <si>
    <t xml:space="preserve">Rachunek dochodów własnych przy ZSP Wojtkówka - wydatki bieżące </t>
  </si>
  <si>
    <t xml:space="preserve">Rachunek dochodów własnych przy SP Bandrów - wydatki bieżące </t>
  </si>
  <si>
    <t xml:space="preserve">Rachunek dochodów własnych przy SP Hoszów - wydatki bieżące </t>
  </si>
  <si>
    <t xml:space="preserve">Rachunek dochodów własnych przy SP Łodyna - wydatki bieżące </t>
  </si>
  <si>
    <t xml:space="preserve">Rachunek dochodów własnych przy SP Równia - wydatki bieżące </t>
  </si>
  <si>
    <t xml:space="preserve">Rachunek dochodów własnych przy SP Łobozew - wydatki bieżące </t>
  </si>
  <si>
    <t xml:space="preserve">Rachunek dochodów własnych przy ZSP Ropienka - wydatki bieżące </t>
  </si>
  <si>
    <t>Rachunek dochodów własnych przy Urzędzie Miejskim w Ustrzykach Dolnych - wydatki inwestycyjne</t>
  </si>
  <si>
    <t>4010</t>
  </si>
  <si>
    <t xml:space="preserve"> Podniesienie atrak.turyst.inwest. gminy Ustrzyki D -budowa kanalizacji</t>
  </si>
  <si>
    <t>WFOŚ</t>
  </si>
  <si>
    <t>Pozostała działaność</t>
  </si>
  <si>
    <t xml:space="preserve">Dotacje z funduszy celowych na finansowanie </t>
  </si>
  <si>
    <t>2702</t>
  </si>
  <si>
    <t>Na podstawie art.18 ust. 2 pkt 4 i 9 lit. d, lit. i ustawy z dnia 8 marca 1990 r. o samorządzie gminnym (Dz.U.z 2001r. Nr142, poz.1591 - tekst jed z późn zm.), art. 165, art.166, art. 182, art. 184 ustawy z dnia 30 czerwca 2005 roku o finansach publicznyc</t>
  </si>
  <si>
    <t>4210</t>
  </si>
  <si>
    <t>Zakup materiałów i wyposażenia</t>
  </si>
  <si>
    <t>2910</t>
  </si>
  <si>
    <t>Pomoc społeczna</t>
  </si>
  <si>
    <t>Wydatki inwestycyjne jedn. budżetowych</t>
  </si>
  <si>
    <t>0900</t>
  </si>
  <si>
    <t>4560</t>
  </si>
  <si>
    <t>Odsetki od dotacji wyk.niezgodnie z przeznaczeniem</t>
  </si>
  <si>
    <t>Zwrot dotacji wyk.niezgodnie z przeznaczeniem</t>
  </si>
  <si>
    <t>0770</t>
  </si>
  <si>
    <t>Gospodarka mieszkaniowa</t>
  </si>
  <si>
    <t>Gospodarka gruntami i nieruchomościami</t>
  </si>
  <si>
    <t>Wpływy z tyt. odpł.nabycia prawa wł. nieruchomości</t>
  </si>
  <si>
    <t>0970</t>
  </si>
  <si>
    <t>Świadczenia rodzinne, zaliczka alim. oraz składki na ubez.</t>
  </si>
  <si>
    <t>Pozostałe odsetki</t>
  </si>
  <si>
    <t>2440</t>
  </si>
  <si>
    <t>Dostarczanie ciepła</t>
  </si>
  <si>
    <t>Wytwarzanie i zaopatrywanie w en.elek.gaz. i wodę</t>
  </si>
  <si>
    <t>Ośrodki wsparcia</t>
  </si>
  <si>
    <t>Dotacja przek.z fund.celowych na real.zadań bieżących jst</t>
  </si>
  <si>
    <r>
      <t xml:space="preserve">Na podstawie art.18 ust. 2 pkt 4 i 9 lit. d, lit. i ustawy z dnia 8 marca 1990 r. o samorządzie gminnym (Dz.U.z 2001r. Nr142, poz.1591 - tekst jed z późn zm.), art. 165, art.166, art. 182, art. 184 ustawy z dnia 30 czerwca 2005 roku o finansach publicznych (Dz.U. z 2005 roku, Nr 249 poz. 2104) </t>
    </r>
    <r>
      <rPr>
        <b/>
        <sz val="10"/>
        <rFont val="Arial Narrow"/>
        <family val="2"/>
      </rPr>
      <t>Rada Miejska w Ustrzykach Dolnych uchwala co następuje:</t>
    </r>
  </si>
  <si>
    <t>w sprawie wprowadzenia zmian do budżetu Gminy Ustrzyki Dolne na rok 2008</t>
  </si>
  <si>
    <t>Pozostała działalność</t>
  </si>
  <si>
    <t>Wyszczególnienie</t>
  </si>
  <si>
    <t>Plan 2008</t>
  </si>
  <si>
    <t>I.</t>
  </si>
  <si>
    <t>Stan środków obrotowych na początek roku</t>
  </si>
  <si>
    <t>II.</t>
  </si>
  <si>
    <t>Wpływy z różnych opłat</t>
  </si>
  <si>
    <t>III.</t>
  </si>
  <si>
    <t>Wydatki bieżące</t>
  </si>
  <si>
    <t>cel- pozostałe dziedziny (badanie gleby)</t>
  </si>
  <si>
    <t>Wydatki majątkowe</t>
  </si>
  <si>
    <t>Oczyszczalnia ścieków w m-ci Hoszów (przy SP)- projekt</t>
  </si>
  <si>
    <t>Oczyszczalnia ścieków w m-ci Liskowate - projekt</t>
  </si>
  <si>
    <t>Wodociąg w  m-ci Ropienka (cel - dostarczanie wody)</t>
  </si>
  <si>
    <t>IV.</t>
  </si>
  <si>
    <t>Stan środków obrotowych na koniec roku</t>
  </si>
  <si>
    <t>Wpływy z różnych dochodów (zwrot zasiłków z lat.ub)</t>
  </si>
  <si>
    <t>Oświetlenie ulic</t>
  </si>
  <si>
    <t>Zmienić załącznik nr 11 tj. "Plan przychodów i wydatków Gminnego Funduszu Ochrony Środowiska i Gospodarki Wodnej w sposób następujący:</t>
  </si>
  <si>
    <t xml:space="preserve">Różne rozliczenia </t>
  </si>
  <si>
    <t>Szkoły Podstawowe</t>
  </si>
  <si>
    <t>Kultura fizyczna i sport</t>
  </si>
  <si>
    <t>Zadania w zakresie kultury fizycznej i sportu</t>
  </si>
  <si>
    <t>Otrzymane spadki zapisy darowizny</t>
  </si>
  <si>
    <t>Droga Nowosielce</t>
  </si>
  <si>
    <t>Droga Ropienka</t>
  </si>
  <si>
    <t>Remont budynku ul. Naftowa</t>
  </si>
  <si>
    <t>Administracja publiczna</t>
  </si>
  <si>
    <t xml:space="preserve">Przedszkola </t>
  </si>
  <si>
    <t>Urzędy gminy</t>
  </si>
  <si>
    <t>Likwidacja lokalnych źródeł emisji zanieczyszczeń powietrza poprzez rozbudowę sieci ciepłowniczych w Ustrzykach Dolnych</t>
  </si>
  <si>
    <t>Modernizacja budynków przy ul 29 Listopada</t>
  </si>
  <si>
    <t>Obsługa długu publicznego</t>
  </si>
  <si>
    <t>Obsługa papierów wartościowych, kredytów i pożyczek</t>
  </si>
  <si>
    <t>Odsetki od otrzym.pożyczek i kredytów</t>
  </si>
  <si>
    <t>Wspieranie systemu edukacji w gminie Ustrzyki D. poprzez adaptację budynku użyteczności publicznej na cele przedszkolne. Przebudowa, nadbudowa i rozbudowa budynku byłego ZOZ na Przedszkole</t>
  </si>
  <si>
    <t>Zakup usług zdrowotnych</t>
  </si>
  <si>
    <t>Dochody od os.pr., os.fiz. i in.jedn.nie.pos.osob.pr i wydatki związane z poborem</t>
  </si>
  <si>
    <t>4270</t>
  </si>
  <si>
    <t>Przychody ogółem</t>
  </si>
  <si>
    <t>pożyczka WFOŚIGW - termomodernizacja szkół</t>
  </si>
  <si>
    <r>
      <t xml:space="preserve">a)   pokrycie występującego w ciągu roku przejściowego deficytu budżetu gminy w wysokości   </t>
    </r>
    <r>
      <rPr>
        <b/>
        <sz val="10"/>
        <color indexed="8"/>
        <rFont val="Arial Narrow"/>
        <family val="2"/>
      </rPr>
      <t>1.000.000,00</t>
    </r>
    <r>
      <rPr>
        <sz val="10"/>
        <color indexed="8"/>
        <rFont val="Arial Narrow"/>
        <family val="2"/>
      </rPr>
      <t xml:space="preserve"> zł,</t>
    </r>
  </si>
  <si>
    <t xml:space="preserve">Przychody z zaciągniętych pożyczek i kredytów </t>
  </si>
  <si>
    <t>pożyczka WFOŚIGW - kolektory</t>
  </si>
  <si>
    <t>0830</t>
  </si>
  <si>
    <t>Wpływy z usług</t>
  </si>
  <si>
    <t>0010</t>
  </si>
  <si>
    <t>Podatek dochodowy od osób fizycznych</t>
  </si>
  <si>
    <t>75095</t>
  </si>
  <si>
    <t>Zakup materiałów pap. do sprzętu drukar. i urządzeń ksero</t>
  </si>
  <si>
    <t>Przedszkole Nr 1- dach</t>
  </si>
  <si>
    <t>Kanalizacja ul. Bieszczadzka -modernizacja</t>
  </si>
  <si>
    <t>Wpływy z różnych dochodów (zwrot z lat.ub)</t>
  </si>
  <si>
    <t>Adaptacja na lokale socjalne budynku w m.-ci Równia</t>
  </si>
  <si>
    <t>Adaptacja na lokale komunalne budynku w m.-ci Ustrzyki D. -ul.Fabryczna</t>
  </si>
  <si>
    <t>Podniesienie atrakcyjności turystyczno - inwestycyjnej Gminy Ustrzyki Dolne - budowa kanalizacji (ul.Nadgórna)</t>
  </si>
  <si>
    <t>Wodociągi wiejskie - Dźwiniacz, Łodyna, Stańkowa (cel - dostarczanie wody)</t>
  </si>
  <si>
    <t>Zwiększyć wydatki o kwotę 1.000 zł i zmienić nazwę zadania z "Wodociąg Łodyna" na "Wodociągi wiejskie - Dźwiniacz, Łodyna, Stańkowa"</t>
  </si>
  <si>
    <t>Rozchody ogółem</t>
  </si>
  <si>
    <t>Spłaty otrzymanych krajowych pożyczek i kredytów</t>
  </si>
  <si>
    <t xml:space="preserve">spłata rat pożyczki WFOŚiGW </t>
  </si>
  <si>
    <t>spłata rat pożyczki NFOŚ</t>
  </si>
  <si>
    <t>Kredyty krajowe w tym:</t>
  </si>
  <si>
    <t>spłata kredytu BGK</t>
  </si>
  <si>
    <t>spłata kredytu BGK EBI</t>
  </si>
  <si>
    <t>spłata kredytu BBS</t>
  </si>
  <si>
    <t>Deficyt</t>
  </si>
  <si>
    <t>suma kontrolna</t>
  </si>
  <si>
    <t>Rozchody</t>
  </si>
  <si>
    <t xml:space="preserve">Modernizacja placu przed pomnikiem ul. Rynek </t>
  </si>
  <si>
    <t>Rozchody - zmniejszenie</t>
  </si>
  <si>
    <t>Przychody - zmniejszenie</t>
  </si>
  <si>
    <t>1. Zwiększa  się budżet po stronie wydatków  o kwotę 43.000,- oraz zmniejsza się budżet po stronie rozchodów o kwotę 43.000,- zł, z dokonując jednocześnie zwiększenia deficytu o łączną kwotę 43.000,-  zł  tj:</t>
  </si>
  <si>
    <t>3. Zmniejsza się rozchody z tytułu spłat pożyczki w WFOŚ i GW o łączną kwotę 7.912,17 zł oraz zmniejsza się przychody z tytułu kredytu w banku komercyjnym o kwotę 7.912,17 zł.</t>
  </si>
  <si>
    <r>
      <t xml:space="preserve">c)  spłatę wcześniej zaciągniętych zobowiązań z tytułu pożyczek i kredytów  w wysokości   </t>
    </r>
    <r>
      <rPr>
        <b/>
        <sz val="10"/>
        <color indexed="8"/>
        <rFont val="Arial Narrow"/>
        <family val="2"/>
      </rPr>
      <t>754.993,77</t>
    </r>
    <r>
      <rPr>
        <sz val="10"/>
        <color indexed="8"/>
        <rFont val="Arial Narrow"/>
        <family val="2"/>
      </rPr>
      <t xml:space="preserve"> zł.</t>
    </r>
  </si>
  <si>
    <t>Pozostałe działania w zakresie polityki społecznej</t>
  </si>
  <si>
    <t>2708</t>
  </si>
  <si>
    <t xml:space="preserve">Środki na dofin.zadań własnych gmin pozysk.z innych źródeł </t>
  </si>
  <si>
    <t>4218</t>
  </si>
  <si>
    <t>4288</t>
  </si>
  <si>
    <t>4308</t>
  </si>
  <si>
    <t>4748</t>
  </si>
  <si>
    <t>Wydatki  - zmniejszenie</t>
  </si>
  <si>
    <t>Oświetlenie w m.-ci Grąziowa PT</t>
  </si>
  <si>
    <t>Oświetlenie w m.-ci Ropienka PT</t>
  </si>
  <si>
    <t>Oświetlenie w m.-ci Łobozew PT</t>
  </si>
  <si>
    <t>Oświetlenie w m.-ci Krościenko PT</t>
  </si>
  <si>
    <t>Oświetlenie w m.-ci Jureczkowa  PT</t>
  </si>
  <si>
    <t>Różne rozliczenia finansowe</t>
  </si>
  <si>
    <t>0920</t>
  </si>
  <si>
    <t>0470</t>
  </si>
  <si>
    <t>Wpływy z opłat za zarząd, użytkowanie wieczyste</t>
  </si>
  <si>
    <t xml:space="preserve">Wydatki </t>
  </si>
  <si>
    <t>Deficyt zmniejszenie</t>
  </si>
  <si>
    <t>0910</t>
  </si>
  <si>
    <t>Wpływy z podatku rol.leś.cc.spadków i dar.oraz podatków i opłat lokalnych od osób prawnych</t>
  </si>
  <si>
    <t>Odsetki od nieterminowych wpłat z tytułu podatków i opłat</t>
  </si>
  <si>
    <t>4. W związku z dokonanymi zmianami w budżecie zmienia się zał.Nr4 uchwały w sprawie budżetu gminy na rok 2007 tj."Przychody i rozchody budżetu" w sposób następujący:</t>
  </si>
  <si>
    <t>Udziały gmin w podatkach stanowiących dochód budżetu pań</t>
  </si>
  <si>
    <r>
      <t xml:space="preserve">5. Zmienia się limit zobowiązań z tytułu kredytów i pożyczek na kwotę  </t>
    </r>
    <r>
      <rPr>
        <b/>
        <sz val="10"/>
        <color indexed="8"/>
        <rFont val="Arial Narrow"/>
        <family val="2"/>
      </rPr>
      <t>3.272.921,08</t>
    </r>
    <r>
      <rPr>
        <sz val="10"/>
        <color indexed="8"/>
        <rFont val="Arial Narrow"/>
        <family val="2"/>
      </rPr>
      <t xml:space="preserve"> zł, na:</t>
    </r>
  </si>
  <si>
    <t>Droga Wojtkowa (koło szkoły)</t>
  </si>
  <si>
    <t xml:space="preserve">Ul. Wiejska </t>
  </si>
  <si>
    <r>
      <t>Zwiększa się budżet gminy na rok 2008 o kwotę 1.606.774,54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zł, w sposób następujący:</t>
    </r>
  </si>
  <si>
    <t>Dodatki mieszkaniowe</t>
  </si>
  <si>
    <t>Świadczenia społeczne</t>
  </si>
  <si>
    <t>z dnia  27  czerwca 2008 roku</t>
  </si>
  <si>
    <t xml:space="preserve">Uchwała XXI/164/08 </t>
  </si>
  <si>
    <t>2. Zwiększa  się budżet po stronie dochodów  o kwotę 497.601,84 -zł zmniejsza się po stronie wydatków o kwotę 19.665,42 zł oraz zmniejsza się budżet po stronie przychodów o kwotę 517.267,26 zł, z dokonując jednocześnie zmniejszenia deficytu o łączną kwotę 517.267,26  zł  tj:</t>
  </si>
  <si>
    <r>
      <t xml:space="preserve">b)  finansowanie planowanego deficytu budżetu gminy w wysokości  </t>
    </r>
    <r>
      <rPr>
        <b/>
        <sz val="10"/>
        <color indexed="8"/>
        <rFont val="Arial Narrow"/>
        <family val="2"/>
      </rPr>
      <t xml:space="preserve">1.517.926,47 </t>
    </r>
    <r>
      <rPr>
        <sz val="10"/>
        <color indexed="8"/>
        <rFont val="Arial Narrow"/>
        <family val="2"/>
      </rPr>
      <t>zł,</t>
    </r>
  </si>
  <si>
    <t>Wykonanie remontu do drogi dojazdowej w ciągu ulicy                        Plac Chopina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</si>
</sst>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_-* #,##0.0\ _z_ł_-;\-* #,##0.0\ _z_ł_-;_-* &quot;-&quot;?\ _z_ł_-;_-@_-"/>
    <numFmt numFmtId="171" formatCode="0.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 val="singleAccounting"/>
      <sz val="9"/>
      <name val="Arial Narrow"/>
      <family val="2"/>
    </font>
    <font>
      <u val="single"/>
      <sz val="9"/>
      <name val="Arial Narrow"/>
      <family val="2"/>
    </font>
    <font>
      <u val="singleAccounting"/>
      <sz val="10"/>
      <name val="Arial Narrow"/>
      <family val="2"/>
    </font>
    <font>
      <b/>
      <sz val="10"/>
      <color indexed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0" xfId="15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3" fontId="4" fillId="0" borderId="0" xfId="15" applyFont="1" applyFill="1" applyBorder="1" applyAlignment="1" applyProtection="1">
      <alignment horizontal="justify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165" fontId="4" fillId="0" borderId="0" xfId="15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3" xfId="0" applyFont="1" applyBorder="1" applyAlignment="1">
      <alignment horizontal="left" vertical="top" wrapText="1"/>
    </xf>
    <xf numFmtId="43" fontId="4" fillId="0" borderId="0" xfId="15" applyFont="1" applyBorder="1" applyAlignment="1">
      <alignment horizontal="left" vertical="justify"/>
    </xf>
    <xf numFmtId="0" fontId="4" fillId="0" borderId="4" xfId="0" applyFont="1" applyBorder="1" applyAlignment="1">
      <alignment horizontal="center"/>
    </xf>
    <xf numFmtId="43" fontId="4" fillId="0" borderId="4" xfId="15" applyFont="1" applyBorder="1" applyAlignment="1">
      <alignment/>
    </xf>
    <xf numFmtId="0" fontId="4" fillId="0" borderId="5" xfId="0" applyFont="1" applyBorder="1" applyAlignment="1">
      <alignment vertical="top" wrapText="1"/>
    </xf>
    <xf numFmtId="43" fontId="4" fillId="0" borderId="6" xfId="15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 vertical="top" wrapText="1"/>
    </xf>
    <xf numFmtId="43" fontId="4" fillId="0" borderId="8" xfId="15" applyFont="1" applyBorder="1" applyAlignment="1">
      <alignment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165" fontId="3" fillId="0" borderId="0" xfId="15" applyNumberFormat="1" applyFont="1" applyBorder="1" applyAlignment="1">
      <alignment wrapText="1"/>
    </xf>
    <xf numFmtId="0" fontId="3" fillId="0" borderId="0" xfId="0" applyFont="1" applyAlignment="1">
      <alignment/>
    </xf>
    <xf numFmtId="43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15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15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3" fontId="3" fillId="0" borderId="0" xfId="15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3" fontId="4" fillId="0" borderId="0" xfId="15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3" fontId="3" fillId="0" borderId="1" xfId="15" applyFont="1" applyFill="1" applyBorder="1" applyAlignment="1">
      <alignment/>
    </xf>
    <xf numFmtId="43" fontId="3" fillId="0" borderId="0" xfId="15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43" fontId="4" fillId="0" borderId="2" xfId="15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165" fontId="4" fillId="0" borderId="0" xfId="15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3" fontId="3" fillId="0" borderId="0" xfId="15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3" fontId="3" fillId="0" borderId="1" xfId="15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43" fontId="4" fillId="0" borderId="0" xfId="15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165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43" fontId="4" fillId="0" borderId="4" xfId="15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43" fontId="3" fillId="0" borderId="0" xfId="15" applyFont="1" applyFill="1" applyBorder="1" applyAlignment="1">
      <alignment horizontal="right"/>
    </xf>
    <xf numFmtId="43" fontId="4" fillId="0" borderId="1" xfId="15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4" fillId="0" borderId="2" xfId="15" applyNumberFormat="1" applyFont="1" applyFill="1" applyBorder="1" applyAlignment="1">
      <alignment/>
    </xf>
    <xf numFmtId="165" fontId="3" fillId="0" borderId="0" xfId="15" applyNumberFormat="1" applyFont="1" applyBorder="1" applyAlignment="1">
      <alignment horizontal="left" vertical="top" wrapText="1"/>
    </xf>
    <xf numFmtId="0" fontId="4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165" fontId="4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/>
    </xf>
    <xf numFmtId="43" fontId="7" fillId="0" borderId="0" xfId="15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43" fontId="3" fillId="0" borderId="0" xfId="0" applyNumberFormat="1" applyFont="1" applyAlignment="1">
      <alignment/>
    </xf>
    <xf numFmtId="43" fontId="3" fillId="0" borderId="1" xfId="15" applyFont="1" applyFill="1" applyBorder="1" applyAlignment="1">
      <alignment/>
    </xf>
    <xf numFmtId="43" fontId="4" fillId="0" borderId="0" xfId="15" applyFont="1" applyFill="1" applyBorder="1" applyAlignment="1">
      <alignment/>
    </xf>
    <xf numFmtId="43" fontId="4" fillId="0" borderId="2" xfId="15" applyFont="1" applyFill="1" applyBorder="1" applyAlignment="1">
      <alignment/>
    </xf>
    <xf numFmtId="43" fontId="4" fillId="2" borderId="0" xfId="15" applyFont="1" applyFill="1" applyBorder="1" applyAlignment="1">
      <alignment/>
    </xf>
    <xf numFmtId="0" fontId="4" fillId="2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3" fontId="4" fillId="2" borderId="2" xfId="15" applyFont="1" applyFill="1" applyBorder="1" applyAlignment="1">
      <alignment/>
    </xf>
    <xf numFmtId="0" fontId="4" fillId="2" borderId="2" xfId="0" applyFont="1" applyFill="1" applyBorder="1" applyAlignment="1">
      <alignment horizontal="left" vertical="top" wrapText="1"/>
    </xf>
    <xf numFmtId="43" fontId="4" fillId="0" borderId="2" xfId="15" applyFont="1" applyBorder="1" applyAlignment="1">
      <alignment horizontal="left" vertical="justify"/>
    </xf>
    <xf numFmtId="43" fontId="3" fillId="0" borderId="0" xfId="15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165" fontId="4" fillId="0" borderId="4" xfId="15" applyNumberFormat="1" applyFont="1" applyBorder="1" applyAlignment="1">
      <alignment horizontal="center"/>
    </xf>
    <xf numFmtId="165" fontId="4" fillId="0" borderId="0" xfId="15" applyNumberFormat="1" applyFont="1" applyAlignment="1">
      <alignment/>
    </xf>
    <xf numFmtId="0" fontId="4" fillId="0" borderId="13" xfId="0" applyFont="1" applyBorder="1" applyAlignment="1">
      <alignment vertical="top" wrapText="1"/>
    </xf>
    <xf numFmtId="165" fontId="4" fillId="0" borderId="4" xfId="15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43" fontId="4" fillId="0" borderId="15" xfId="15" applyFont="1" applyFill="1" applyBorder="1" applyAlignment="1">
      <alignment/>
    </xf>
    <xf numFmtId="0" fontId="4" fillId="0" borderId="3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43" fontId="4" fillId="3" borderId="15" xfId="15" applyFont="1" applyFill="1" applyBorder="1" applyAlignment="1">
      <alignment/>
    </xf>
    <xf numFmtId="0" fontId="4" fillId="3" borderId="8" xfId="0" applyFont="1" applyFill="1" applyBorder="1" applyAlignment="1">
      <alignment horizontal="left" vertical="top" wrapText="1"/>
    </xf>
    <xf numFmtId="43" fontId="4" fillId="3" borderId="17" xfId="15" applyFont="1" applyFill="1" applyBorder="1" applyAlignment="1">
      <alignment/>
    </xf>
    <xf numFmtId="43" fontId="4" fillId="0" borderId="18" xfId="15" applyFont="1" applyFill="1" applyBorder="1" applyAlignment="1">
      <alignment/>
    </xf>
    <xf numFmtId="0" fontId="4" fillId="3" borderId="4" xfId="0" applyFont="1" applyFill="1" applyBorder="1" applyAlignment="1">
      <alignment vertical="top" wrapText="1"/>
    </xf>
    <xf numFmtId="0" fontId="4" fillId="0" borderId="0" xfId="0" applyFont="1" applyBorder="1" applyAlignment="1">
      <alignment horizontal="right"/>
    </xf>
    <xf numFmtId="165" fontId="4" fillId="0" borderId="0" xfId="15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justify"/>
    </xf>
    <xf numFmtId="43" fontId="4" fillId="0" borderId="0" xfId="15" applyFont="1" applyFill="1" applyBorder="1" applyAlignment="1">
      <alignment horizontal="left"/>
    </xf>
    <xf numFmtId="43" fontId="4" fillId="3" borderId="4" xfId="15" applyFont="1" applyFill="1" applyBorder="1" applyAlignment="1">
      <alignment/>
    </xf>
    <xf numFmtId="43" fontId="8" fillId="0" borderId="4" xfId="15" applyFont="1" applyFill="1" applyBorder="1" applyAlignment="1">
      <alignment/>
    </xf>
    <xf numFmtId="43" fontId="7" fillId="0" borderId="3" xfId="15" applyFont="1" applyFill="1" applyBorder="1" applyAlignment="1">
      <alignment/>
    </xf>
    <xf numFmtId="43" fontId="9" fillId="0" borderId="3" xfId="15" applyFont="1" applyFill="1" applyBorder="1" applyAlignment="1">
      <alignment/>
    </xf>
    <xf numFmtId="43" fontId="10" fillId="0" borderId="3" xfId="15" applyFont="1" applyFill="1" applyBorder="1" applyAlignment="1">
      <alignment/>
    </xf>
    <xf numFmtId="43" fontId="7" fillId="0" borderId="8" xfId="15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43" fontId="4" fillId="0" borderId="0" xfId="15" applyFont="1" applyFill="1" applyBorder="1" applyAlignment="1">
      <alignment vertical="top"/>
    </xf>
    <xf numFmtId="0" fontId="3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43" fontId="4" fillId="0" borderId="11" xfId="15" applyFont="1" applyFill="1" applyBorder="1" applyAlignment="1">
      <alignment/>
    </xf>
    <xf numFmtId="43" fontId="4" fillId="0" borderId="5" xfId="15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43" fontId="4" fillId="0" borderId="14" xfId="15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43" fontId="4" fillId="0" borderId="10" xfId="15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3" xfId="0" applyFont="1" applyBorder="1" applyAlignment="1">
      <alignment vertical="top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/>
    </xf>
    <xf numFmtId="43" fontId="3" fillId="0" borderId="1" xfId="15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43" fontId="4" fillId="0" borderId="2" xfId="15" applyFont="1" applyFill="1" applyBorder="1" applyAlignment="1">
      <alignment horizontal="center"/>
    </xf>
    <xf numFmtId="4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43" fontId="4" fillId="0" borderId="3" xfId="15" applyFont="1" applyBorder="1" applyAlignment="1">
      <alignment horizontal="center"/>
    </xf>
    <xf numFmtId="43" fontId="3" fillId="0" borderId="8" xfId="15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43" fontId="11" fillId="0" borderId="3" xfId="15" applyFont="1" applyBorder="1" applyAlignment="1">
      <alignment horizontal="center"/>
    </xf>
    <xf numFmtId="43" fontId="11" fillId="0" borderId="0" xfId="15" applyFont="1" applyBorder="1" applyAlignment="1">
      <alignment horizontal="center"/>
    </xf>
    <xf numFmtId="43" fontId="4" fillId="0" borderId="0" xfId="15" applyFont="1" applyBorder="1" applyAlignment="1">
      <alignment/>
    </xf>
    <xf numFmtId="43" fontId="6" fillId="0" borderId="3" xfId="15" applyFont="1" applyBorder="1" applyAlignment="1">
      <alignment horizontal="center"/>
    </xf>
    <xf numFmtId="0" fontId="5" fillId="0" borderId="0" xfId="0" applyFont="1" applyAlignment="1">
      <alignment horizontal="left"/>
    </xf>
    <xf numFmtId="43" fontId="4" fillId="0" borderId="0" xfId="15" applyFont="1" applyBorder="1" applyAlignment="1">
      <alignment wrapText="1"/>
    </xf>
    <xf numFmtId="0" fontId="5" fillId="0" borderId="0" xfId="0" applyFont="1" applyAlignment="1">
      <alignment/>
    </xf>
    <xf numFmtId="43" fontId="3" fillId="4" borderId="4" xfId="15" applyFont="1" applyFill="1" applyBorder="1" applyAlignment="1">
      <alignment horizontal="center" vertical="center"/>
    </xf>
    <xf numFmtId="0" fontId="6" fillId="0" borderId="3" xfId="0" applyFont="1" applyBorder="1" applyAlignment="1">
      <alignment vertical="top" wrapText="1"/>
    </xf>
    <xf numFmtId="43" fontId="4" fillId="0" borderId="3" xfId="15" applyFont="1" applyFill="1" applyBorder="1" applyAlignment="1">
      <alignment horizontal="center"/>
    </xf>
    <xf numFmtId="43" fontId="4" fillId="0" borderId="0" xfId="15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43" fontId="3" fillId="0" borderId="0" xfId="0" applyNumberFormat="1" applyFont="1" applyFill="1" applyAlignment="1">
      <alignment/>
    </xf>
    <xf numFmtId="43" fontId="3" fillId="0" borderId="0" xfId="15" applyFont="1" applyBorder="1" applyAlignment="1">
      <alignment vertical="top"/>
    </xf>
    <xf numFmtId="0" fontId="4" fillId="0" borderId="0" xfId="0" applyFont="1" applyFill="1" applyAlignment="1">
      <alignment horizontal="center" wrapText="1"/>
    </xf>
    <xf numFmtId="43" fontId="4" fillId="0" borderId="5" xfId="15" applyFont="1" applyFill="1" applyBorder="1" applyAlignment="1">
      <alignment wrapText="1"/>
    </xf>
    <xf numFmtId="43" fontId="4" fillId="0" borderId="0" xfId="15" applyFont="1" applyFill="1" applyAlignment="1">
      <alignment wrapText="1"/>
    </xf>
    <xf numFmtId="0" fontId="4" fillId="0" borderId="0" xfId="0" applyFont="1" applyFill="1" applyAlignment="1">
      <alignment wrapText="1"/>
    </xf>
    <xf numFmtId="43" fontId="4" fillId="0" borderId="0" xfId="0" applyNumberFormat="1" applyFont="1" applyFill="1" applyBorder="1" applyAlignment="1">
      <alignment horizontal="center"/>
    </xf>
    <xf numFmtId="43" fontId="3" fillId="4" borderId="6" xfId="15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43" fontId="4" fillId="0" borderId="18" xfId="15" applyFont="1" applyBorder="1" applyAlignment="1">
      <alignment horizontal="center"/>
    </xf>
    <xf numFmtId="0" fontId="6" fillId="0" borderId="3" xfId="0" applyFont="1" applyBorder="1" applyAlignment="1">
      <alignment horizontal="left" vertical="top" wrapText="1"/>
    </xf>
    <xf numFmtId="43" fontId="6" fillId="0" borderId="15" xfId="15" applyFont="1" applyBorder="1" applyAlignment="1">
      <alignment horizontal="center"/>
    </xf>
    <xf numFmtId="43" fontId="4" fillId="0" borderId="15" xfId="15" applyFont="1" applyBorder="1" applyAlignment="1">
      <alignment horizontal="center"/>
    </xf>
    <xf numFmtId="0" fontId="4" fillId="0" borderId="8" xfId="0" applyFont="1" applyBorder="1" applyAlignment="1">
      <alignment horizontal="left" vertical="top" wrapText="1"/>
    </xf>
    <xf numFmtId="43" fontId="4" fillId="0" borderId="17" xfId="15" applyFont="1" applyBorder="1" applyAlignment="1">
      <alignment horizontal="center"/>
    </xf>
    <xf numFmtId="0" fontId="4" fillId="0" borderId="0" xfId="0" applyFont="1" applyFill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43" fontId="3" fillId="0" borderId="1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43" fontId="4" fillId="0" borderId="0" xfId="15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43" fontId="4" fillId="0" borderId="2" xfId="0" applyNumberFormat="1" applyFont="1" applyFill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top" wrapText="1"/>
    </xf>
    <xf numFmtId="43" fontId="3" fillId="0" borderId="15" xfId="15" applyFont="1" applyBorder="1" applyAlignment="1">
      <alignment horizontal="center"/>
    </xf>
    <xf numFmtId="0" fontId="3" fillId="0" borderId="8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3" fontId="3" fillId="0" borderId="15" xfId="15" applyFont="1" applyFill="1" applyBorder="1" applyAlignment="1">
      <alignment wrapText="1"/>
    </xf>
    <xf numFmtId="0" fontId="4" fillId="3" borderId="0" xfId="0" applyFont="1" applyFill="1" applyAlignment="1">
      <alignment horizontal="left"/>
    </xf>
    <xf numFmtId="0" fontId="4" fillId="3" borderId="2" xfId="0" applyFont="1" applyFill="1" applyBorder="1" applyAlignment="1">
      <alignment horizontal="center"/>
    </xf>
    <xf numFmtId="43" fontId="4" fillId="3" borderId="0" xfId="15" applyFont="1" applyFill="1" applyAlignment="1">
      <alignment/>
    </xf>
    <xf numFmtId="0" fontId="3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43" fontId="3" fillId="3" borderId="1" xfId="15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3" fontId="4" fillId="3" borderId="0" xfId="15" applyFont="1" applyFill="1" applyBorder="1" applyAlignment="1">
      <alignment/>
    </xf>
    <xf numFmtId="0" fontId="4" fillId="3" borderId="2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43" fontId="4" fillId="3" borderId="2" xfId="15" applyFont="1" applyFill="1" applyBorder="1" applyAlignment="1">
      <alignment/>
    </xf>
    <xf numFmtId="0" fontId="4" fillId="3" borderId="0" xfId="0" applyFont="1" applyFill="1" applyAlignment="1">
      <alignment horizontal="center"/>
    </xf>
    <xf numFmtId="43" fontId="4" fillId="3" borderId="0" xfId="15" applyFont="1" applyFill="1" applyAlignment="1">
      <alignment horizontal="left"/>
    </xf>
    <xf numFmtId="43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top" wrapText="1"/>
    </xf>
    <xf numFmtId="43" fontId="3" fillId="0" borderId="0" xfId="15" applyFont="1" applyFill="1" applyBorder="1" applyAlignment="1">
      <alignment/>
    </xf>
    <xf numFmtId="0" fontId="4" fillId="0" borderId="2" xfId="0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Border="1" applyAlignment="1">
      <alignment horizontal="left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justify" wrapText="1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6"/>
  <sheetViews>
    <sheetView tabSelected="1" zoomScaleSheetLayoutView="75" workbookViewId="0" topLeftCell="A220">
      <selection activeCell="G189" sqref="G189"/>
    </sheetView>
  </sheetViews>
  <sheetFormatPr defaultColWidth="9.00390625" defaultRowHeight="12.75"/>
  <cols>
    <col min="1" max="1" width="4.875" style="54" customWidth="1"/>
    <col min="2" max="2" width="5.625" style="54" customWidth="1"/>
    <col min="3" max="3" width="5.375" style="54" customWidth="1"/>
    <col min="4" max="4" width="45.125" style="130" customWidth="1"/>
    <col min="5" max="5" width="13.75390625" style="52" customWidth="1"/>
    <col min="6" max="6" width="12.25390625" style="52" customWidth="1"/>
    <col min="7" max="7" width="14.375" style="52" bestFit="1" customWidth="1"/>
    <col min="8" max="8" width="13.25390625" style="51" customWidth="1"/>
    <col min="9" max="10" width="15.00390625" style="52" customWidth="1"/>
    <col min="11" max="11" width="15.00390625" style="51" customWidth="1"/>
    <col min="12" max="16384" width="9.125" style="51" customWidth="1"/>
  </cols>
  <sheetData>
    <row r="1" spans="1:6" ht="12.75">
      <c r="A1" s="284" t="s">
        <v>271</v>
      </c>
      <c r="B1" s="284"/>
      <c r="C1" s="284"/>
      <c r="D1" s="284"/>
      <c r="E1" s="284"/>
      <c r="F1" s="284"/>
    </row>
    <row r="2" spans="1:6" ht="12.75">
      <c r="A2" s="284" t="s">
        <v>0</v>
      </c>
      <c r="B2" s="284"/>
      <c r="C2" s="284"/>
      <c r="D2" s="284"/>
      <c r="E2" s="284"/>
      <c r="F2" s="284"/>
    </row>
    <row r="3" spans="1:6" ht="12.75">
      <c r="A3" s="284" t="s">
        <v>270</v>
      </c>
      <c r="B3" s="284"/>
      <c r="C3" s="284"/>
      <c r="D3" s="284"/>
      <c r="E3" s="284"/>
      <c r="F3" s="284"/>
    </row>
    <row r="4" spans="1:6" ht="12.75" customHeight="1">
      <c r="A4" s="285" t="s">
        <v>164</v>
      </c>
      <c r="B4" s="285"/>
      <c r="C4" s="285"/>
      <c r="D4" s="285"/>
      <c r="E4" s="285"/>
      <c r="F4" s="285"/>
    </row>
    <row r="5" spans="1:6" ht="12.75">
      <c r="A5" s="106"/>
      <c r="B5" s="106"/>
      <c r="C5" s="60"/>
      <c r="D5" s="48"/>
      <c r="E5" s="7"/>
      <c r="F5" s="63"/>
    </row>
    <row r="6" spans="1:6" ht="39.75" customHeight="1">
      <c r="A6" s="286" t="s">
        <v>163</v>
      </c>
      <c r="B6" s="286"/>
      <c r="C6" s="286"/>
      <c r="D6" s="286"/>
      <c r="E6" s="286"/>
      <c r="F6" s="286"/>
    </row>
    <row r="7" spans="1:6" ht="12.75">
      <c r="A7" s="106"/>
      <c r="B7" s="106"/>
      <c r="C7" s="106"/>
      <c r="D7" s="48"/>
      <c r="E7" s="59"/>
      <c r="F7" s="59"/>
    </row>
    <row r="8" spans="1:6" ht="12.75">
      <c r="A8" s="287" t="s">
        <v>2</v>
      </c>
      <c r="B8" s="287"/>
      <c r="C8" s="287"/>
      <c r="D8" s="287"/>
      <c r="E8" s="287"/>
      <c r="F8" s="287"/>
    </row>
    <row r="9" spans="1:6" ht="12.75">
      <c r="A9" s="266" t="s">
        <v>267</v>
      </c>
      <c r="B9" s="266"/>
      <c r="C9" s="266"/>
      <c r="D9" s="266"/>
      <c r="E9" s="266"/>
      <c r="F9" s="54"/>
    </row>
    <row r="10" spans="1:6" ht="12.75">
      <c r="A10" s="269" t="s">
        <v>6</v>
      </c>
      <c r="B10" s="269"/>
      <c r="C10" s="269"/>
      <c r="D10" s="269"/>
      <c r="E10" s="269"/>
      <c r="F10" s="54"/>
    </row>
    <row r="11" spans="1:6" ht="12.75">
      <c r="A11" s="53" t="s">
        <v>3</v>
      </c>
      <c r="B11" s="53" t="s">
        <v>15</v>
      </c>
      <c r="C11" s="68" t="s">
        <v>1</v>
      </c>
      <c r="D11" s="130" t="s">
        <v>4</v>
      </c>
      <c r="E11" s="52" t="s">
        <v>5</v>
      </c>
      <c r="F11" s="54"/>
    </row>
    <row r="12" spans="1:6" ht="12.75">
      <c r="A12" s="64">
        <v>700</v>
      </c>
      <c r="B12" s="64"/>
      <c r="C12" s="65"/>
      <c r="D12" s="74" t="s">
        <v>152</v>
      </c>
      <c r="E12" s="66">
        <f>E13</f>
        <v>1718000</v>
      </c>
      <c r="F12" s="174"/>
    </row>
    <row r="13" spans="1:6" ht="12.75">
      <c r="A13" s="53"/>
      <c r="B13" s="76">
        <v>70005</v>
      </c>
      <c r="C13" s="77"/>
      <c r="D13" s="4" t="s">
        <v>153</v>
      </c>
      <c r="E13" s="49">
        <f>E14</f>
        <v>1718000</v>
      </c>
      <c r="F13" s="54"/>
    </row>
    <row r="14" spans="1:6" ht="12.75">
      <c r="A14" s="53"/>
      <c r="B14" s="76"/>
      <c r="C14" s="77" t="s">
        <v>151</v>
      </c>
      <c r="D14" s="175" t="s">
        <v>154</v>
      </c>
      <c r="E14" s="49">
        <f>1910000-192000</f>
        <v>1718000</v>
      </c>
      <c r="F14" s="54"/>
    </row>
    <row r="15" spans="1:10" ht="12.75">
      <c r="A15" s="68"/>
      <c r="B15" s="68" t="s">
        <v>213</v>
      </c>
      <c r="C15" s="68"/>
      <c r="D15" s="48" t="s">
        <v>165</v>
      </c>
      <c r="E15" s="49">
        <f>E16</f>
        <v>25000</v>
      </c>
      <c r="F15" s="54"/>
      <c r="I15" s="51"/>
      <c r="J15" s="51"/>
    </row>
    <row r="16" spans="1:10" ht="12.75">
      <c r="A16" s="71"/>
      <c r="B16" s="94"/>
      <c r="C16" s="71" t="s">
        <v>54</v>
      </c>
      <c r="D16" s="188" t="s">
        <v>188</v>
      </c>
      <c r="E16" s="73">
        <v>25000</v>
      </c>
      <c r="F16" s="54"/>
      <c r="I16" s="51"/>
      <c r="J16" s="51"/>
    </row>
    <row r="17" spans="1:10" ht="25.5">
      <c r="A17" s="200">
        <v>756</v>
      </c>
      <c r="B17" s="200"/>
      <c r="C17" s="201"/>
      <c r="D17" s="81" t="s">
        <v>202</v>
      </c>
      <c r="E17" s="66">
        <f>E19</f>
        <v>1000</v>
      </c>
      <c r="F17" s="54"/>
      <c r="I17" s="51"/>
      <c r="J17" s="51"/>
    </row>
    <row r="18" spans="1:10" ht="25.5">
      <c r="A18" s="241"/>
      <c r="B18" s="76">
        <v>75615</v>
      </c>
      <c r="C18" s="77"/>
      <c r="D18" s="48" t="s">
        <v>260</v>
      </c>
      <c r="E18" s="49">
        <f>E19</f>
        <v>1000</v>
      </c>
      <c r="F18" s="54"/>
      <c r="I18" s="51"/>
      <c r="J18" s="51"/>
    </row>
    <row r="19" spans="1:10" ht="12.75">
      <c r="A19" s="264"/>
      <c r="B19" s="264"/>
      <c r="C19" s="265" t="s">
        <v>259</v>
      </c>
      <c r="D19" s="84" t="s">
        <v>261</v>
      </c>
      <c r="E19" s="73">
        <v>1000</v>
      </c>
      <c r="F19" s="54"/>
      <c r="I19" s="51"/>
      <c r="J19" s="51"/>
    </row>
    <row r="20" spans="1:6" ht="12.75">
      <c r="A20" s="186">
        <v>801</v>
      </c>
      <c r="B20" s="196"/>
      <c r="C20" s="262"/>
      <c r="D20" s="196" t="s">
        <v>9</v>
      </c>
      <c r="E20" s="86">
        <f>E21+E24</f>
        <v>100000</v>
      </c>
      <c r="F20" s="54"/>
    </row>
    <row r="21" spans="1:6" ht="12.75">
      <c r="A21" s="106"/>
      <c r="B21" s="48">
        <v>80101</v>
      </c>
      <c r="C21" s="60"/>
      <c r="D21" s="83" t="s">
        <v>185</v>
      </c>
      <c r="E21" s="49">
        <f>E23+E22</f>
        <v>85000</v>
      </c>
      <c r="F21" s="54"/>
    </row>
    <row r="22" spans="1:6" ht="12.75">
      <c r="A22" s="106"/>
      <c r="B22" s="48"/>
      <c r="C22" s="60" t="s">
        <v>209</v>
      </c>
      <c r="D22" s="83" t="s">
        <v>210</v>
      </c>
      <c r="E22" s="49">
        <f>24000+47000</f>
        <v>71000</v>
      </c>
      <c r="F22" s="54"/>
    </row>
    <row r="23" spans="1:6" ht="12.75">
      <c r="A23" s="106"/>
      <c r="B23" s="48"/>
      <c r="C23" s="68" t="s">
        <v>54</v>
      </c>
      <c r="D23" s="188" t="s">
        <v>188</v>
      </c>
      <c r="E23" s="49">
        <v>14000</v>
      </c>
      <c r="F23" s="174"/>
    </row>
    <row r="24" spans="1:6" ht="12.75">
      <c r="A24" s="106"/>
      <c r="B24" s="48">
        <v>80195</v>
      </c>
      <c r="C24" s="68"/>
      <c r="D24" s="188" t="s">
        <v>165</v>
      </c>
      <c r="E24" s="49">
        <f>E25</f>
        <v>15000</v>
      </c>
      <c r="F24" s="174"/>
    </row>
    <row r="25" spans="1:6" ht="12.75">
      <c r="A25" s="106"/>
      <c r="B25" s="48"/>
      <c r="C25" s="60" t="s">
        <v>209</v>
      </c>
      <c r="D25" s="83" t="s">
        <v>210</v>
      </c>
      <c r="E25" s="49">
        <v>15000</v>
      </c>
      <c r="F25" s="174"/>
    </row>
    <row r="26" spans="1:6" ht="12.75">
      <c r="A26" s="64">
        <v>852</v>
      </c>
      <c r="B26" s="64"/>
      <c r="C26" s="65"/>
      <c r="D26" s="81" t="s">
        <v>145</v>
      </c>
      <c r="E26" s="66">
        <f>E27+E30</f>
        <v>7552.63</v>
      </c>
      <c r="F26" s="54"/>
    </row>
    <row r="27" spans="1:6" ht="12.75">
      <c r="A27" s="56"/>
      <c r="B27" s="53">
        <v>85203</v>
      </c>
      <c r="C27" s="68"/>
      <c r="D27" s="55" t="s">
        <v>161</v>
      </c>
      <c r="E27" s="49">
        <f>E28+E29</f>
        <v>7259</v>
      </c>
      <c r="F27" s="54"/>
    </row>
    <row r="28" spans="1:6" ht="12.75" customHeight="1">
      <c r="A28" s="56"/>
      <c r="B28" s="53"/>
      <c r="C28" s="68" t="s">
        <v>155</v>
      </c>
      <c r="D28" s="48" t="s">
        <v>217</v>
      </c>
      <c r="E28" s="171">
        <v>2159</v>
      </c>
      <c r="F28" s="54"/>
    </row>
    <row r="29" spans="1:6" ht="12.75" customHeight="1">
      <c r="A29" s="56"/>
      <c r="B29" s="53"/>
      <c r="C29" s="68" t="s">
        <v>158</v>
      </c>
      <c r="D29" s="69" t="s">
        <v>162</v>
      </c>
      <c r="E29" s="171">
        <f>4200+900</f>
        <v>5100</v>
      </c>
      <c r="F29" s="54"/>
    </row>
    <row r="30" spans="1:6" ht="12.75">
      <c r="A30" s="53"/>
      <c r="B30" s="53">
        <v>85212</v>
      </c>
      <c r="C30" s="68"/>
      <c r="D30" s="48" t="s">
        <v>156</v>
      </c>
      <c r="E30" s="49">
        <f>E31+E32</f>
        <v>293.63</v>
      </c>
      <c r="F30" s="54"/>
    </row>
    <row r="31" spans="1:6" ht="12.75">
      <c r="A31" s="53"/>
      <c r="B31" s="106"/>
      <c r="C31" s="68" t="s">
        <v>155</v>
      </c>
      <c r="D31" s="48" t="s">
        <v>181</v>
      </c>
      <c r="E31" s="49">
        <v>192</v>
      </c>
      <c r="F31" s="174"/>
    </row>
    <row r="32" spans="1:6" ht="12.75">
      <c r="A32" s="53"/>
      <c r="B32" s="106"/>
      <c r="C32" s="68" t="s">
        <v>147</v>
      </c>
      <c r="D32" s="69" t="s">
        <v>157</v>
      </c>
      <c r="E32" s="49">
        <v>101.63</v>
      </c>
      <c r="F32" s="54"/>
    </row>
    <row r="33" spans="1:6" ht="12.75">
      <c r="A33" s="64">
        <v>926</v>
      </c>
      <c r="B33" s="64"/>
      <c r="C33" s="65"/>
      <c r="D33" s="187" t="s">
        <v>186</v>
      </c>
      <c r="E33" s="66">
        <f>E34</f>
        <v>7239.92</v>
      </c>
      <c r="F33" s="54"/>
    </row>
    <row r="34" spans="1:6" ht="12.75">
      <c r="A34" s="53"/>
      <c r="B34" s="53">
        <v>92605</v>
      </c>
      <c r="C34" s="68"/>
      <c r="D34" s="69" t="s">
        <v>187</v>
      </c>
      <c r="E34" s="49">
        <f>E35+E37</f>
        <v>7239.92</v>
      </c>
      <c r="F34" s="54"/>
    </row>
    <row r="35" spans="1:6" ht="12.75" customHeight="1">
      <c r="A35" s="53"/>
      <c r="B35" s="53"/>
      <c r="C35" s="68" t="s">
        <v>209</v>
      </c>
      <c r="D35" s="188" t="s">
        <v>210</v>
      </c>
      <c r="E35" s="49">
        <v>2239.92</v>
      </c>
      <c r="F35" s="174"/>
    </row>
    <row r="36" spans="1:6" ht="12.75" customHeight="1">
      <c r="A36" s="53"/>
      <c r="B36" s="53">
        <v>92695</v>
      </c>
      <c r="C36" s="68"/>
      <c r="D36" s="188" t="s">
        <v>165</v>
      </c>
      <c r="E36" s="49">
        <v>5000</v>
      </c>
      <c r="F36" s="174"/>
    </row>
    <row r="37" spans="1:8" ht="12.75">
      <c r="A37" s="71"/>
      <c r="B37" s="94"/>
      <c r="C37" s="71" t="s">
        <v>158</v>
      </c>
      <c r="D37" s="72" t="s">
        <v>162</v>
      </c>
      <c r="E37" s="73">
        <v>5000</v>
      </c>
      <c r="F37" s="54"/>
      <c r="G37" s="51"/>
      <c r="H37" s="52"/>
    </row>
    <row r="38" spans="1:7" ht="12.75">
      <c r="A38" s="51"/>
      <c r="B38" s="51"/>
      <c r="C38" s="51"/>
      <c r="D38" s="51"/>
      <c r="E38" s="214">
        <f>E12+E20+E26+E33+E15+E17</f>
        <v>1858792.5499999998</v>
      </c>
      <c r="F38" s="54"/>
      <c r="G38" s="52">
        <f>E38-E44</f>
        <v>1606774.5399999998</v>
      </c>
    </row>
    <row r="39" spans="1:6" ht="12.75">
      <c r="A39" s="51"/>
      <c r="B39" s="51"/>
      <c r="C39" s="51"/>
      <c r="D39" s="51"/>
      <c r="E39" s="214"/>
      <c r="F39" s="54"/>
    </row>
    <row r="40" spans="1:6" ht="12.75">
      <c r="A40" s="269" t="s">
        <v>55</v>
      </c>
      <c r="B40" s="269"/>
      <c r="C40" s="269"/>
      <c r="D40" s="269"/>
      <c r="E40" s="269"/>
      <c r="F40" s="54"/>
    </row>
    <row r="41" spans="1:6" ht="12.75">
      <c r="A41" s="53" t="s">
        <v>3</v>
      </c>
      <c r="B41" s="53" t="s">
        <v>15</v>
      </c>
      <c r="C41" s="68" t="s">
        <v>1</v>
      </c>
      <c r="D41" s="130" t="s">
        <v>4</v>
      </c>
      <c r="E41" s="52" t="s">
        <v>5</v>
      </c>
      <c r="F41" s="54"/>
    </row>
    <row r="42" spans="1:6" ht="12.75">
      <c r="A42" s="64">
        <v>853</v>
      </c>
      <c r="B42" s="64"/>
      <c r="C42" s="65"/>
      <c r="D42" s="239" t="s">
        <v>240</v>
      </c>
      <c r="E42" s="66">
        <f>E43</f>
        <v>252018.01</v>
      </c>
      <c r="F42" s="54"/>
    </row>
    <row r="43" spans="1:6" ht="12.75">
      <c r="A43" s="53"/>
      <c r="B43" s="53">
        <v>85395</v>
      </c>
      <c r="C43" s="68"/>
      <c r="D43" s="55" t="s">
        <v>165</v>
      </c>
      <c r="E43" s="49">
        <f>E44</f>
        <v>252018.01</v>
      </c>
      <c r="F43" s="54"/>
    </row>
    <row r="44" spans="1:6" ht="12.75">
      <c r="A44" s="70"/>
      <c r="B44" s="70"/>
      <c r="C44" s="71" t="s">
        <v>241</v>
      </c>
      <c r="D44" s="131" t="s">
        <v>242</v>
      </c>
      <c r="E44" s="73">
        <v>252018.01</v>
      </c>
      <c r="F44" s="54"/>
    </row>
    <row r="45" spans="1:6" ht="12.75" customHeight="1">
      <c r="A45" s="51"/>
      <c r="B45" s="51"/>
      <c r="C45" s="51"/>
      <c r="D45" s="51"/>
      <c r="E45" s="214"/>
      <c r="F45" s="54"/>
    </row>
    <row r="46" spans="1:6" ht="12.75" customHeight="1">
      <c r="A46" s="53"/>
      <c r="B46" s="53"/>
      <c r="C46" s="68"/>
      <c r="D46" s="55"/>
      <c r="E46" s="86"/>
      <c r="F46" s="53"/>
    </row>
    <row r="47" spans="1:6" ht="12.75">
      <c r="A47" s="269" t="s">
        <v>8</v>
      </c>
      <c r="B47" s="269"/>
      <c r="C47" s="269"/>
      <c r="D47" s="269"/>
      <c r="E47" s="269"/>
      <c r="F47" s="53"/>
    </row>
    <row r="48" spans="1:6" ht="12.75">
      <c r="A48" s="53" t="s">
        <v>3</v>
      </c>
      <c r="B48" s="53" t="s">
        <v>15</v>
      </c>
      <c r="C48" s="68" t="s">
        <v>1</v>
      </c>
      <c r="D48" s="130" t="s">
        <v>4</v>
      </c>
      <c r="E48" s="52" t="s">
        <v>5</v>
      </c>
      <c r="F48" s="53"/>
    </row>
    <row r="49" spans="1:6" ht="12.75">
      <c r="A49" s="64">
        <v>400</v>
      </c>
      <c r="B49" s="170"/>
      <c r="C49" s="173"/>
      <c r="D49" s="111" t="s">
        <v>160</v>
      </c>
      <c r="E49" s="66">
        <f>E50</f>
        <v>6000</v>
      </c>
      <c r="F49" s="53"/>
    </row>
    <row r="50" spans="1:6" ht="12.75">
      <c r="A50" s="53"/>
      <c r="B50" s="53">
        <v>40001</v>
      </c>
      <c r="C50" s="68"/>
      <c r="D50" s="55" t="s">
        <v>159</v>
      </c>
      <c r="E50" s="49">
        <f>E51</f>
        <v>6000</v>
      </c>
      <c r="F50" s="53"/>
    </row>
    <row r="51" spans="1:6" ht="12.75">
      <c r="A51" s="53"/>
      <c r="B51" s="53"/>
      <c r="C51" s="68" t="s">
        <v>26</v>
      </c>
      <c r="D51" s="48" t="s">
        <v>146</v>
      </c>
      <c r="E51" s="49">
        <f>E52</f>
        <v>6000</v>
      </c>
      <c r="F51" s="53"/>
    </row>
    <row r="52" spans="1:6" ht="25.5">
      <c r="A52" s="53"/>
      <c r="B52" s="53"/>
      <c r="C52" s="68"/>
      <c r="D52" s="183" t="s">
        <v>195</v>
      </c>
      <c r="E52" s="49">
        <f>3000+3000</f>
        <v>6000</v>
      </c>
      <c r="F52" s="53"/>
    </row>
    <row r="53" spans="1:10" s="69" customFormat="1" ht="12.75">
      <c r="A53" s="193">
        <v>600</v>
      </c>
      <c r="B53" s="190"/>
      <c r="C53" s="191"/>
      <c r="D53" s="23" t="s">
        <v>27</v>
      </c>
      <c r="E53" s="192">
        <f>E54</f>
        <v>165000</v>
      </c>
      <c r="F53" s="215"/>
      <c r="G53" s="49"/>
      <c r="I53" s="49"/>
      <c r="J53" s="49"/>
    </row>
    <row r="54" spans="1:10" s="69" customFormat="1" ht="12.75">
      <c r="A54" s="68"/>
      <c r="B54" s="53">
        <v>60016</v>
      </c>
      <c r="C54" s="68"/>
      <c r="D54" s="48" t="s">
        <v>28</v>
      </c>
      <c r="E54" s="49">
        <f>E55</f>
        <v>165000</v>
      </c>
      <c r="F54" s="49"/>
      <c r="G54" s="49"/>
      <c r="I54" s="49"/>
      <c r="J54" s="49"/>
    </row>
    <row r="55" spans="1:10" s="69" customFormat="1" ht="12.75">
      <c r="A55" s="68"/>
      <c r="B55" s="53"/>
      <c r="C55" s="106">
        <v>6050</v>
      </c>
      <c r="D55" s="48" t="s">
        <v>146</v>
      </c>
      <c r="E55" s="49">
        <f>E58+E56+E57</f>
        <v>165000</v>
      </c>
      <c r="F55" s="49"/>
      <c r="G55" s="49"/>
      <c r="I55" s="49"/>
      <c r="J55" s="49"/>
    </row>
    <row r="56" spans="1:10" s="69" customFormat="1" ht="12.75">
      <c r="A56" s="68"/>
      <c r="B56" s="53"/>
      <c r="C56" s="106"/>
      <c r="D56" s="48" t="s">
        <v>234</v>
      </c>
      <c r="E56" s="49">
        <v>30000</v>
      </c>
      <c r="F56" s="49"/>
      <c r="G56" s="49"/>
      <c r="I56" s="49"/>
      <c r="J56" s="49"/>
    </row>
    <row r="57" spans="1:10" s="69" customFormat="1" ht="25.5">
      <c r="A57" s="68"/>
      <c r="B57" s="53"/>
      <c r="C57" s="106"/>
      <c r="D57" s="48" t="s">
        <v>274</v>
      </c>
      <c r="E57" s="49">
        <v>95000</v>
      </c>
      <c r="F57" s="49"/>
      <c r="G57" s="49"/>
      <c r="I57" s="49"/>
      <c r="J57" s="49"/>
    </row>
    <row r="58" spans="1:10" s="69" customFormat="1" ht="12.75">
      <c r="A58" s="68"/>
      <c r="B58" s="53"/>
      <c r="C58" s="106"/>
      <c r="D58" s="4" t="s">
        <v>266</v>
      </c>
      <c r="E58" s="49">
        <v>40000</v>
      </c>
      <c r="F58" s="49"/>
      <c r="G58" s="49"/>
      <c r="I58" s="49"/>
      <c r="J58" s="49"/>
    </row>
    <row r="59" spans="1:10" s="69" customFormat="1" ht="12.75">
      <c r="A59" s="64">
        <v>700</v>
      </c>
      <c r="B59" s="64"/>
      <c r="C59" s="65"/>
      <c r="D59" s="74" t="s">
        <v>152</v>
      </c>
      <c r="E59" s="66">
        <f>E60</f>
        <v>380000</v>
      </c>
      <c r="F59" s="53"/>
      <c r="G59" s="49"/>
      <c r="I59" s="49"/>
      <c r="J59" s="49"/>
    </row>
    <row r="60" spans="1:10" s="69" customFormat="1" ht="12.75">
      <c r="A60" s="53"/>
      <c r="B60" s="76">
        <v>70005</v>
      </c>
      <c r="C60" s="77"/>
      <c r="D60" s="4" t="s">
        <v>153</v>
      </c>
      <c r="E60" s="49">
        <f>E61</f>
        <v>380000</v>
      </c>
      <c r="F60" s="53"/>
      <c r="G60" s="49"/>
      <c r="I60" s="49"/>
      <c r="J60" s="49"/>
    </row>
    <row r="61" spans="1:10" s="69" customFormat="1" ht="12.75">
      <c r="A61" s="53"/>
      <c r="B61" s="76"/>
      <c r="C61" s="106">
        <v>6050</v>
      </c>
      <c r="D61" s="48" t="s">
        <v>146</v>
      </c>
      <c r="E61" s="49">
        <f>E62+E63</f>
        <v>380000</v>
      </c>
      <c r="F61" s="53"/>
      <c r="G61" s="49"/>
      <c r="I61" s="49"/>
      <c r="J61" s="49"/>
    </row>
    <row r="62" spans="1:10" s="69" customFormat="1" ht="12.75">
      <c r="A62" s="53"/>
      <c r="B62" s="76"/>
      <c r="C62" s="77"/>
      <c r="D62" s="62" t="s">
        <v>218</v>
      </c>
      <c r="E62" s="49">
        <v>300000</v>
      </c>
      <c r="F62" s="53"/>
      <c r="G62" s="49"/>
      <c r="I62" s="49"/>
      <c r="J62" s="49"/>
    </row>
    <row r="63" spans="1:10" s="69" customFormat="1" ht="25.5">
      <c r="A63" s="70"/>
      <c r="B63" s="78"/>
      <c r="C63" s="79"/>
      <c r="D63" s="131" t="s">
        <v>219</v>
      </c>
      <c r="E63" s="73">
        <v>80000</v>
      </c>
      <c r="F63" s="53"/>
      <c r="G63" s="49"/>
      <c r="I63" s="49"/>
      <c r="J63" s="49"/>
    </row>
    <row r="64" spans="1:10" ht="12.75">
      <c r="A64" s="56">
        <v>750</v>
      </c>
      <c r="B64" s="53"/>
      <c r="C64" s="68"/>
      <c r="D64" s="127" t="s">
        <v>192</v>
      </c>
      <c r="E64" s="86">
        <f>E65</f>
        <v>25000</v>
      </c>
      <c r="F64" s="54"/>
      <c r="I64" s="51"/>
      <c r="J64" s="51"/>
    </row>
    <row r="65" spans="1:10" ht="12.75">
      <c r="A65" s="53"/>
      <c r="B65" s="53">
        <v>75095</v>
      </c>
      <c r="C65" s="68"/>
      <c r="D65" s="4" t="s">
        <v>194</v>
      </c>
      <c r="E65" s="49">
        <f>E66</f>
        <v>25000</v>
      </c>
      <c r="F65" s="54"/>
      <c r="I65" s="51"/>
      <c r="J65" s="51"/>
    </row>
    <row r="66" spans="1:10" ht="12.75">
      <c r="A66" s="53"/>
      <c r="B66" s="53"/>
      <c r="C66" s="71" t="s">
        <v>23</v>
      </c>
      <c r="D66" s="72" t="s">
        <v>24</v>
      </c>
      <c r="E66" s="49">
        <v>25000</v>
      </c>
      <c r="F66" s="54"/>
      <c r="I66" s="51"/>
      <c r="J66" s="51"/>
    </row>
    <row r="67" spans="1:10" s="69" customFormat="1" ht="12.75">
      <c r="A67" s="176">
        <v>801</v>
      </c>
      <c r="B67" s="81"/>
      <c r="C67" s="82"/>
      <c r="D67" s="81" t="s">
        <v>9</v>
      </c>
      <c r="E67" s="66">
        <f>E68+E71+E75</f>
        <v>1101000</v>
      </c>
      <c r="F67" s="53"/>
      <c r="G67" s="49"/>
      <c r="I67" s="49"/>
      <c r="J67" s="49"/>
    </row>
    <row r="68" spans="1:10" s="69" customFormat="1" ht="12.75">
      <c r="A68" s="106"/>
      <c r="B68" s="48">
        <v>80101</v>
      </c>
      <c r="C68" s="60"/>
      <c r="D68" s="83" t="s">
        <v>185</v>
      </c>
      <c r="E68" s="49">
        <f>E70+E69</f>
        <v>85000</v>
      </c>
      <c r="F68" s="53"/>
      <c r="G68" s="49"/>
      <c r="I68" s="49"/>
      <c r="J68" s="49"/>
    </row>
    <row r="69" spans="1:10" s="69" customFormat="1" ht="12.75">
      <c r="A69" s="106"/>
      <c r="B69" s="48"/>
      <c r="C69" s="60" t="s">
        <v>142</v>
      </c>
      <c r="D69" s="83" t="s">
        <v>143</v>
      </c>
      <c r="E69" s="49">
        <f>24000+47000</f>
        <v>71000</v>
      </c>
      <c r="F69" s="53"/>
      <c r="G69" s="49"/>
      <c r="I69" s="49"/>
      <c r="J69" s="49"/>
    </row>
    <row r="70" spans="1:10" s="69" customFormat="1" ht="12.75">
      <c r="A70" s="106"/>
      <c r="B70" s="48"/>
      <c r="C70" s="60" t="s">
        <v>203</v>
      </c>
      <c r="D70" s="83" t="s">
        <v>60</v>
      </c>
      <c r="E70" s="49">
        <v>14000</v>
      </c>
      <c r="F70" s="53"/>
      <c r="G70" s="49"/>
      <c r="I70" s="49"/>
      <c r="J70" s="49"/>
    </row>
    <row r="71" spans="1:10" s="69" customFormat="1" ht="12.75">
      <c r="A71" s="106"/>
      <c r="B71" s="48">
        <v>80104</v>
      </c>
      <c r="C71" s="60"/>
      <c r="D71" s="6" t="s">
        <v>193</v>
      </c>
      <c r="E71" s="49">
        <f>E72</f>
        <v>1001000</v>
      </c>
      <c r="F71" s="53"/>
      <c r="G71" s="49"/>
      <c r="I71" s="49"/>
      <c r="J71" s="49"/>
    </row>
    <row r="72" spans="1:10" s="69" customFormat="1" ht="12.75">
      <c r="A72" s="106"/>
      <c r="B72" s="48"/>
      <c r="C72" s="60" t="s">
        <v>26</v>
      </c>
      <c r="D72" s="6" t="s">
        <v>175</v>
      </c>
      <c r="E72" s="49">
        <f>E73+E74</f>
        <v>1001000</v>
      </c>
      <c r="F72" s="53"/>
      <c r="G72" s="49"/>
      <c r="I72" s="49"/>
      <c r="J72" s="49"/>
    </row>
    <row r="73" spans="1:10" s="69" customFormat="1" ht="51">
      <c r="A73" s="106"/>
      <c r="B73" s="48"/>
      <c r="C73" s="68"/>
      <c r="D73" s="62" t="s">
        <v>200</v>
      </c>
      <c r="E73" s="49">
        <v>1000000</v>
      </c>
      <c r="F73" s="53"/>
      <c r="G73" s="49"/>
      <c r="I73" s="49"/>
      <c r="J73" s="49"/>
    </row>
    <row r="74" spans="1:10" ht="12.75">
      <c r="A74" s="68"/>
      <c r="B74" s="60"/>
      <c r="C74" s="68"/>
      <c r="D74" s="48" t="s">
        <v>215</v>
      </c>
      <c r="E74" s="49">
        <v>1000</v>
      </c>
      <c r="F74" s="54"/>
      <c r="I74" s="51"/>
      <c r="J74" s="51"/>
    </row>
    <row r="75" spans="1:10" s="69" customFormat="1" ht="12.75">
      <c r="A75" s="106"/>
      <c r="B75" s="48">
        <v>80195</v>
      </c>
      <c r="C75" s="68"/>
      <c r="D75" s="188" t="s">
        <v>165</v>
      </c>
      <c r="E75" s="163">
        <f>E76</f>
        <v>15000</v>
      </c>
      <c r="F75" s="53"/>
      <c r="G75" s="49"/>
      <c r="I75" s="49"/>
      <c r="J75" s="49"/>
    </row>
    <row r="76" spans="1:10" s="69" customFormat="1" ht="12.75">
      <c r="A76" s="120"/>
      <c r="B76" s="84"/>
      <c r="C76" s="71" t="s">
        <v>135</v>
      </c>
      <c r="D76" s="131" t="s">
        <v>41</v>
      </c>
      <c r="E76" s="73">
        <v>15000</v>
      </c>
      <c r="F76" s="53"/>
      <c r="G76" s="49"/>
      <c r="I76" s="49"/>
      <c r="J76" s="49"/>
    </row>
    <row r="77" spans="1:10" s="69" customFormat="1" ht="12.75">
      <c r="A77" s="56">
        <v>852</v>
      </c>
      <c r="B77" s="56"/>
      <c r="C77" s="57"/>
      <c r="D77" s="196" t="s">
        <v>145</v>
      </c>
      <c r="E77" s="86">
        <f>E78+E80</f>
        <v>7552.63</v>
      </c>
      <c r="F77" s="53"/>
      <c r="G77" s="49"/>
      <c r="I77" s="49"/>
      <c r="J77" s="49"/>
    </row>
    <row r="78" spans="1:10" s="69" customFormat="1" ht="12.75">
      <c r="A78" s="56"/>
      <c r="B78" s="53">
        <v>85203</v>
      </c>
      <c r="C78" s="68"/>
      <c r="D78" s="55" t="s">
        <v>161</v>
      </c>
      <c r="E78" s="49">
        <f>E79</f>
        <v>7259</v>
      </c>
      <c r="F78" s="53"/>
      <c r="G78" s="49"/>
      <c r="I78" s="49"/>
      <c r="J78" s="49"/>
    </row>
    <row r="79" spans="1:10" s="69" customFormat="1" ht="12.75">
      <c r="A79" s="56"/>
      <c r="B79" s="53"/>
      <c r="C79" s="68" t="s">
        <v>142</v>
      </c>
      <c r="D79" s="48" t="s">
        <v>143</v>
      </c>
      <c r="E79" s="171">
        <f>2159+4200+900</f>
        <v>7259</v>
      </c>
      <c r="F79" s="53"/>
      <c r="G79" s="49"/>
      <c r="I79" s="49"/>
      <c r="J79" s="49"/>
    </row>
    <row r="80" spans="1:10" s="69" customFormat="1" ht="12.75">
      <c r="A80" s="53"/>
      <c r="B80" s="53">
        <v>85212</v>
      </c>
      <c r="C80" s="68"/>
      <c r="D80" s="48" t="s">
        <v>156</v>
      </c>
      <c r="E80" s="49">
        <f>E81+E82</f>
        <v>293.63</v>
      </c>
      <c r="F80" s="53"/>
      <c r="G80" s="49"/>
      <c r="I80" s="49"/>
      <c r="J80" s="49"/>
    </row>
    <row r="81" spans="1:10" s="69" customFormat="1" ht="12.75">
      <c r="A81" s="53"/>
      <c r="B81" s="106"/>
      <c r="C81" s="68" t="s">
        <v>144</v>
      </c>
      <c r="D81" s="69" t="s">
        <v>150</v>
      </c>
      <c r="E81" s="49">
        <v>192</v>
      </c>
      <c r="F81" s="53"/>
      <c r="G81" s="49"/>
      <c r="I81" s="49"/>
      <c r="J81" s="49"/>
    </row>
    <row r="82" spans="1:10" s="69" customFormat="1" ht="12.75">
      <c r="A82" s="53"/>
      <c r="B82" s="106"/>
      <c r="C82" s="60" t="s">
        <v>148</v>
      </c>
      <c r="D82" s="69" t="s">
        <v>149</v>
      </c>
      <c r="E82" s="49">
        <v>101.63</v>
      </c>
      <c r="F82" s="53"/>
      <c r="G82" s="49"/>
      <c r="I82" s="49"/>
      <c r="J82" s="49"/>
    </row>
    <row r="83" spans="1:10" s="69" customFormat="1" ht="12.75">
      <c r="A83" s="176">
        <v>900</v>
      </c>
      <c r="B83" s="176"/>
      <c r="C83" s="82"/>
      <c r="D83" s="81" t="s">
        <v>7</v>
      </c>
      <c r="E83" s="66">
        <f>E84+E87</f>
        <v>167000</v>
      </c>
      <c r="F83" s="53"/>
      <c r="G83" s="49"/>
      <c r="I83" s="49"/>
      <c r="J83" s="49"/>
    </row>
    <row r="84" spans="1:10" s="69" customFormat="1" ht="12.75">
      <c r="A84" s="53"/>
      <c r="B84" s="106">
        <v>90001</v>
      </c>
      <c r="C84" s="60"/>
      <c r="D84" s="48" t="s">
        <v>29</v>
      </c>
      <c r="E84" s="49">
        <f>E85</f>
        <v>107000</v>
      </c>
      <c r="F84" s="53"/>
      <c r="G84" s="49"/>
      <c r="I84" s="49"/>
      <c r="J84" s="49"/>
    </row>
    <row r="85" spans="1:10" s="69" customFormat="1" ht="12.75">
      <c r="A85" s="53"/>
      <c r="B85" s="106"/>
      <c r="C85" s="60" t="s">
        <v>26</v>
      </c>
      <c r="D85" s="48" t="s">
        <v>146</v>
      </c>
      <c r="E85" s="49">
        <f>E86</f>
        <v>107000</v>
      </c>
      <c r="F85" s="53"/>
      <c r="G85" s="49"/>
      <c r="I85" s="49"/>
      <c r="J85" s="49"/>
    </row>
    <row r="86" spans="1:10" s="69" customFormat="1" ht="25.5">
      <c r="A86" s="53"/>
      <c r="B86" s="106"/>
      <c r="C86" s="60"/>
      <c r="D86" s="62" t="s">
        <v>220</v>
      </c>
      <c r="E86" s="49">
        <f>150000-43000</f>
        <v>107000</v>
      </c>
      <c r="F86" s="53"/>
      <c r="G86" s="49"/>
      <c r="I86" s="49"/>
      <c r="J86" s="49"/>
    </row>
    <row r="87" spans="1:10" s="69" customFormat="1" ht="12.75">
      <c r="A87" s="53"/>
      <c r="B87" s="106">
        <v>90015</v>
      </c>
      <c r="C87" s="60"/>
      <c r="D87" s="48" t="s">
        <v>182</v>
      </c>
      <c r="E87" s="49">
        <f>E88</f>
        <v>60000</v>
      </c>
      <c r="F87" s="53"/>
      <c r="G87" s="49"/>
      <c r="I87" s="49"/>
      <c r="J87" s="49"/>
    </row>
    <row r="88" spans="1:10" s="69" customFormat="1" ht="12.75">
      <c r="A88" s="53"/>
      <c r="B88" s="106"/>
      <c r="C88" s="60" t="s">
        <v>26</v>
      </c>
      <c r="D88" s="48" t="s">
        <v>146</v>
      </c>
      <c r="E88" s="49">
        <v>60000</v>
      </c>
      <c r="F88" s="53"/>
      <c r="G88" s="49"/>
      <c r="I88" s="49"/>
      <c r="J88" s="49"/>
    </row>
    <row r="89" spans="1:10" s="69" customFormat="1" ht="12.75">
      <c r="A89" s="53"/>
      <c r="B89" s="53"/>
      <c r="C89" s="60"/>
      <c r="D89" s="62" t="s">
        <v>252</v>
      </c>
      <c r="E89" s="49">
        <v>10000</v>
      </c>
      <c r="F89" s="53"/>
      <c r="G89" s="49"/>
      <c r="I89" s="49"/>
      <c r="J89" s="49"/>
    </row>
    <row r="90" spans="1:10" s="69" customFormat="1" ht="12.75">
      <c r="A90" s="53"/>
      <c r="B90" s="106"/>
      <c r="C90" s="60"/>
      <c r="D90" s="62" t="s">
        <v>248</v>
      </c>
      <c r="E90" s="49">
        <v>10000</v>
      </c>
      <c r="F90" s="53"/>
      <c r="G90" s="49"/>
      <c r="I90" s="49"/>
      <c r="J90" s="49"/>
    </row>
    <row r="91" spans="1:10" s="69" customFormat="1" ht="12.75">
      <c r="A91" s="53"/>
      <c r="B91" s="106"/>
      <c r="C91" s="60"/>
      <c r="D91" s="62" t="s">
        <v>249</v>
      </c>
      <c r="E91" s="49">
        <v>20000</v>
      </c>
      <c r="F91" s="53"/>
      <c r="G91" s="49"/>
      <c r="I91" s="49"/>
      <c r="J91" s="49"/>
    </row>
    <row r="92" spans="1:10" s="69" customFormat="1" ht="12.75">
      <c r="A92" s="53"/>
      <c r="B92" s="106"/>
      <c r="C92" s="60"/>
      <c r="D92" s="62" t="s">
        <v>250</v>
      </c>
      <c r="E92" s="49">
        <v>10000</v>
      </c>
      <c r="F92" s="53"/>
      <c r="G92" s="49"/>
      <c r="I92" s="49"/>
      <c r="J92" s="49"/>
    </row>
    <row r="93" spans="1:10" s="69" customFormat="1" ht="12.75">
      <c r="A93" s="70"/>
      <c r="B93" s="120"/>
      <c r="C93" s="94"/>
      <c r="D93" s="131" t="s">
        <v>251</v>
      </c>
      <c r="E93" s="73">
        <v>10000</v>
      </c>
      <c r="F93" s="53"/>
      <c r="G93" s="49"/>
      <c r="I93" s="49"/>
      <c r="J93" s="49"/>
    </row>
    <row r="94" spans="1:10" s="69" customFormat="1" ht="12.75">
      <c r="A94" s="56">
        <v>926</v>
      </c>
      <c r="B94" s="56"/>
      <c r="C94" s="57"/>
      <c r="D94" s="127" t="s">
        <v>186</v>
      </c>
      <c r="E94" s="86">
        <f>E95</f>
        <v>7239.92</v>
      </c>
      <c r="F94" s="53"/>
      <c r="G94" s="49"/>
      <c r="I94" s="49"/>
      <c r="J94" s="49"/>
    </row>
    <row r="95" spans="1:10" s="69" customFormat="1" ht="12.75">
      <c r="A95" s="53"/>
      <c r="B95" s="53">
        <v>92605</v>
      </c>
      <c r="C95" s="68"/>
      <c r="D95" s="69" t="s">
        <v>187</v>
      </c>
      <c r="E95" s="49">
        <f>E96+E98</f>
        <v>7239.92</v>
      </c>
      <c r="F95" s="53"/>
      <c r="G95" s="49"/>
      <c r="I95" s="49"/>
      <c r="J95" s="49"/>
    </row>
    <row r="96" spans="1:10" s="69" customFormat="1" ht="12.75">
      <c r="A96" s="53"/>
      <c r="B96" s="53"/>
      <c r="C96" s="68" t="s">
        <v>142</v>
      </c>
      <c r="D96" s="188" t="s">
        <v>143</v>
      </c>
      <c r="E96" s="49">
        <v>2239.92</v>
      </c>
      <c r="F96" s="53"/>
      <c r="G96" s="49"/>
      <c r="I96" s="49"/>
      <c r="J96" s="49"/>
    </row>
    <row r="97" spans="1:10" s="69" customFormat="1" ht="12.75">
      <c r="A97" s="53"/>
      <c r="B97" s="53">
        <v>92695</v>
      </c>
      <c r="C97" s="68"/>
      <c r="D97" s="188" t="s">
        <v>165</v>
      </c>
      <c r="E97" s="49">
        <v>5000</v>
      </c>
      <c r="F97" s="53"/>
      <c r="G97" s="49"/>
      <c r="I97" s="49"/>
      <c r="J97" s="49"/>
    </row>
    <row r="98" spans="1:10" s="69" customFormat="1" ht="12.75">
      <c r="A98" s="71"/>
      <c r="B98" s="94"/>
      <c r="C98" s="71" t="s">
        <v>23</v>
      </c>
      <c r="D98" s="72" t="s">
        <v>24</v>
      </c>
      <c r="E98" s="73">
        <v>5000</v>
      </c>
      <c r="F98" s="53"/>
      <c r="G98" s="49"/>
      <c r="I98" s="49"/>
      <c r="J98" s="49"/>
    </row>
    <row r="99" spans="1:10" s="69" customFormat="1" ht="12.75">
      <c r="A99" s="55"/>
      <c r="B99" s="55"/>
      <c r="C99" s="55"/>
      <c r="D99" s="6"/>
      <c r="E99" s="263">
        <f>E53+E59+E67+E77+E83+E94+E49+E64</f>
        <v>1858792.5499999998</v>
      </c>
      <c r="G99" s="49"/>
      <c r="H99" s="220">
        <f>E38-E99</f>
        <v>0</v>
      </c>
      <c r="I99" s="49"/>
      <c r="J99" s="49"/>
    </row>
    <row r="100" spans="1:10" s="69" customFormat="1" ht="12.75">
      <c r="A100" s="269" t="s">
        <v>247</v>
      </c>
      <c r="B100" s="269"/>
      <c r="C100" s="269"/>
      <c r="D100" s="269"/>
      <c r="E100" s="269"/>
      <c r="G100" s="49"/>
      <c r="H100" s="220"/>
      <c r="I100" s="49"/>
      <c r="J100" s="49"/>
    </row>
    <row r="101" spans="1:10" s="69" customFormat="1" ht="12.75">
      <c r="A101" s="70" t="s">
        <v>3</v>
      </c>
      <c r="B101" s="70" t="s">
        <v>15</v>
      </c>
      <c r="C101" s="71" t="s">
        <v>1</v>
      </c>
      <c r="D101" s="72" t="s">
        <v>4</v>
      </c>
      <c r="E101" s="73" t="s">
        <v>5</v>
      </c>
      <c r="G101" s="49"/>
      <c r="H101" s="220"/>
      <c r="I101" s="49"/>
      <c r="J101" s="49"/>
    </row>
    <row r="102" spans="1:10" s="69" customFormat="1" ht="12.75">
      <c r="A102" s="64">
        <v>853</v>
      </c>
      <c r="B102" s="64"/>
      <c r="C102" s="65"/>
      <c r="D102" s="87" t="s">
        <v>240</v>
      </c>
      <c r="E102" s="66">
        <f>E103</f>
        <v>252018.00999999998</v>
      </c>
      <c r="F102" s="54"/>
      <c r="G102" s="49"/>
      <c r="H102" s="220"/>
      <c r="I102" s="49"/>
      <c r="J102" s="49"/>
    </row>
    <row r="103" spans="1:10" s="69" customFormat="1" ht="12.75">
      <c r="A103" s="53"/>
      <c r="B103" s="53">
        <v>85395</v>
      </c>
      <c r="C103" s="68"/>
      <c r="D103" s="55" t="s">
        <v>165</v>
      </c>
      <c r="E103" s="49">
        <f>SUM(E104:E107)</f>
        <v>252018.00999999998</v>
      </c>
      <c r="F103" s="54"/>
      <c r="G103" s="49"/>
      <c r="H103" s="220"/>
      <c r="I103" s="49"/>
      <c r="J103" s="49"/>
    </row>
    <row r="104" spans="1:10" s="69" customFormat="1" ht="12.75">
      <c r="A104" s="53"/>
      <c r="B104" s="53"/>
      <c r="C104" s="68" t="s">
        <v>243</v>
      </c>
      <c r="D104" s="69" t="s">
        <v>143</v>
      </c>
      <c r="E104" s="49">
        <v>30921.43</v>
      </c>
      <c r="F104" s="54"/>
      <c r="G104" s="49"/>
      <c r="H104" s="220"/>
      <c r="I104" s="49"/>
      <c r="J104" s="49"/>
    </row>
    <row r="105" spans="1:10" s="69" customFormat="1" ht="12.75">
      <c r="A105" s="53"/>
      <c r="B105" s="53"/>
      <c r="C105" s="68" t="s">
        <v>244</v>
      </c>
      <c r="D105" s="69" t="s">
        <v>201</v>
      </c>
      <c r="E105" s="49">
        <v>15000</v>
      </c>
      <c r="F105" s="54"/>
      <c r="G105" s="49"/>
      <c r="H105" s="220"/>
      <c r="I105" s="49"/>
      <c r="J105" s="49"/>
    </row>
    <row r="106" spans="1:10" s="69" customFormat="1" ht="12.75">
      <c r="A106" s="53"/>
      <c r="B106" s="53"/>
      <c r="C106" s="68" t="s">
        <v>245</v>
      </c>
      <c r="D106" s="69" t="s">
        <v>24</v>
      </c>
      <c r="E106" s="49">
        <v>205596.58</v>
      </c>
      <c r="F106" s="54"/>
      <c r="G106" s="49"/>
      <c r="H106" s="220"/>
      <c r="I106" s="49"/>
      <c r="J106" s="49"/>
    </row>
    <row r="107" spans="1:10" s="69" customFormat="1" ht="12.75">
      <c r="A107" s="70"/>
      <c r="B107" s="70"/>
      <c r="C107" s="71" t="s">
        <v>246</v>
      </c>
      <c r="D107" s="84" t="s">
        <v>214</v>
      </c>
      <c r="E107" s="73">
        <v>500</v>
      </c>
      <c r="F107" s="54"/>
      <c r="G107" s="49"/>
      <c r="H107" s="220"/>
      <c r="I107" s="49"/>
      <c r="J107" s="49"/>
    </row>
    <row r="108" spans="1:10" s="69" customFormat="1" ht="12.75">
      <c r="A108" s="55"/>
      <c r="B108" s="55"/>
      <c r="C108" s="55"/>
      <c r="D108" s="6"/>
      <c r="E108" s="123"/>
      <c r="G108" s="49"/>
      <c r="H108" s="220"/>
      <c r="I108" s="49"/>
      <c r="J108" s="49"/>
    </row>
    <row r="109" spans="1:6" ht="12.75">
      <c r="A109" s="268" t="s">
        <v>10</v>
      </c>
      <c r="B109" s="268"/>
      <c r="C109" s="268"/>
      <c r="D109" s="268"/>
      <c r="E109" s="268"/>
      <c r="F109" s="268"/>
    </row>
    <row r="110" spans="1:6" ht="12.75">
      <c r="A110" s="266" t="s">
        <v>11</v>
      </c>
      <c r="B110" s="266"/>
      <c r="C110" s="266"/>
      <c r="D110" s="266"/>
      <c r="E110" s="266"/>
      <c r="F110" s="266"/>
    </row>
    <row r="111" spans="1:6" ht="12.75">
      <c r="A111" s="267" t="s">
        <v>17</v>
      </c>
      <c r="B111" s="267"/>
      <c r="C111" s="267"/>
      <c r="D111" s="267"/>
      <c r="E111" s="96"/>
      <c r="F111" s="50"/>
    </row>
    <row r="112" spans="1:6" ht="12.75">
      <c r="A112" s="97" t="s">
        <v>3</v>
      </c>
      <c r="B112" s="97" t="s">
        <v>15</v>
      </c>
      <c r="C112" s="53" t="s">
        <v>1</v>
      </c>
      <c r="D112" s="55" t="s">
        <v>4</v>
      </c>
      <c r="E112" s="96" t="s">
        <v>12</v>
      </c>
      <c r="F112" s="98" t="s">
        <v>13</v>
      </c>
    </row>
    <row r="113" spans="1:6" ht="12.75">
      <c r="A113" s="193">
        <v>600</v>
      </c>
      <c r="B113" s="190"/>
      <c r="C113" s="191"/>
      <c r="D113" s="23" t="s">
        <v>27</v>
      </c>
      <c r="E113" s="192">
        <f>E114</f>
        <v>40000</v>
      </c>
      <c r="F113" s="192">
        <f>F114</f>
        <v>30000</v>
      </c>
    </row>
    <row r="114" spans="1:6" ht="12.75">
      <c r="A114" s="68"/>
      <c r="B114" s="53">
        <v>60016</v>
      </c>
      <c r="C114" s="68"/>
      <c r="D114" s="48" t="s">
        <v>28</v>
      </c>
      <c r="E114" s="49">
        <f>E115</f>
        <v>40000</v>
      </c>
      <c r="F114" s="49">
        <f>F115</f>
        <v>30000</v>
      </c>
    </row>
    <row r="115" spans="1:6" ht="12.75">
      <c r="A115" s="68"/>
      <c r="B115" s="53"/>
      <c r="C115" s="106">
        <v>6050</v>
      </c>
      <c r="D115" s="48" t="s">
        <v>146</v>
      </c>
      <c r="E115" s="49">
        <f>E116+E117+E118</f>
        <v>40000</v>
      </c>
      <c r="F115" s="49">
        <f>F116+F117+F118</f>
        <v>30000</v>
      </c>
    </row>
    <row r="116" spans="1:6" ht="12.75">
      <c r="A116" s="68"/>
      <c r="B116" s="53"/>
      <c r="C116" s="106"/>
      <c r="D116" s="48" t="s">
        <v>190</v>
      </c>
      <c r="E116" s="49">
        <v>5000</v>
      </c>
      <c r="F116" s="49"/>
    </row>
    <row r="117" spans="1:6" ht="12.75">
      <c r="A117" s="68"/>
      <c r="B117" s="53"/>
      <c r="C117" s="106"/>
      <c r="D117" s="48" t="s">
        <v>189</v>
      </c>
      <c r="E117" s="49"/>
      <c r="F117" s="49">
        <v>30000</v>
      </c>
    </row>
    <row r="118" spans="1:6" ht="12.75">
      <c r="A118" s="55"/>
      <c r="B118" s="55"/>
      <c r="C118" s="53"/>
      <c r="D118" s="4" t="s">
        <v>265</v>
      </c>
      <c r="E118" s="49">
        <v>35000</v>
      </c>
      <c r="F118" s="49"/>
    </row>
    <row r="119" spans="1:6" ht="12.75">
      <c r="A119" s="64">
        <v>700</v>
      </c>
      <c r="B119" s="64"/>
      <c r="C119" s="65"/>
      <c r="D119" s="74" t="s">
        <v>152</v>
      </c>
      <c r="E119" s="66">
        <f>E120</f>
        <v>87300</v>
      </c>
      <c r="F119" s="170"/>
    </row>
    <row r="120" spans="1:6" ht="12.75">
      <c r="A120" s="53"/>
      <c r="B120" s="76">
        <v>70005</v>
      </c>
      <c r="C120" s="77"/>
      <c r="D120" s="4" t="s">
        <v>153</v>
      </c>
      <c r="E120" s="49">
        <f>E121</f>
        <v>87300</v>
      </c>
      <c r="F120" s="53"/>
    </row>
    <row r="121" spans="1:6" ht="12.75">
      <c r="A121" s="53"/>
      <c r="B121" s="76"/>
      <c r="C121" s="106">
        <v>6050</v>
      </c>
      <c r="D121" s="48" t="s">
        <v>146</v>
      </c>
      <c r="E121" s="49">
        <f>E123+E124+E122</f>
        <v>87300</v>
      </c>
      <c r="F121" s="53"/>
    </row>
    <row r="122" spans="1:6" ht="12.75">
      <c r="A122" s="53"/>
      <c r="B122" s="76"/>
      <c r="C122" s="106"/>
      <c r="D122" s="48" t="s">
        <v>191</v>
      </c>
      <c r="E122" s="49">
        <v>82000</v>
      </c>
      <c r="F122" s="53"/>
    </row>
    <row r="123" spans="1:6" ht="12.75">
      <c r="A123" s="70"/>
      <c r="B123" s="70"/>
      <c r="C123" s="70"/>
      <c r="D123" s="131" t="s">
        <v>196</v>
      </c>
      <c r="E123" s="194">
        <v>5300</v>
      </c>
      <c r="F123" s="70"/>
    </row>
    <row r="124" spans="1:6" ht="12.75">
      <c r="A124" s="56">
        <v>757</v>
      </c>
      <c r="B124" s="97"/>
      <c r="C124" s="53"/>
      <c r="D124" s="47" t="s">
        <v>197</v>
      </c>
      <c r="E124" s="86"/>
      <c r="F124" s="86">
        <f>F125</f>
        <v>15300</v>
      </c>
    </row>
    <row r="125" spans="1:6" ht="12.75">
      <c r="A125" s="53"/>
      <c r="B125" s="97">
        <v>75702</v>
      </c>
      <c r="C125" s="53"/>
      <c r="D125" s="55" t="s">
        <v>198</v>
      </c>
      <c r="E125" s="49"/>
      <c r="F125" s="49">
        <f>F126</f>
        <v>15300</v>
      </c>
    </row>
    <row r="126" spans="1:6" ht="12.75">
      <c r="A126" s="70"/>
      <c r="B126" s="109"/>
      <c r="C126" s="70">
        <v>8070</v>
      </c>
      <c r="D126" s="92" t="s">
        <v>199</v>
      </c>
      <c r="E126" s="73"/>
      <c r="F126" s="73">
        <v>15300</v>
      </c>
    </row>
    <row r="127" spans="1:6" ht="12.75">
      <c r="A127" s="56">
        <v>852</v>
      </c>
      <c r="B127" s="97"/>
      <c r="C127" s="53"/>
      <c r="D127" s="47" t="s">
        <v>145</v>
      </c>
      <c r="E127" s="86"/>
      <c r="F127" s="86">
        <f>F128</f>
        <v>82000</v>
      </c>
    </row>
    <row r="128" spans="1:6" ht="12.75">
      <c r="A128" s="53"/>
      <c r="B128" s="97">
        <v>85215</v>
      </c>
      <c r="C128" s="53"/>
      <c r="D128" s="55" t="s">
        <v>268</v>
      </c>
      <c r="E128" s="49"/>
      <c r="F128" s="49">
        <f>F129</f>
        <v>82000</v>
      </c>
    </row>
    <row r="129" spans="1:6" ht="12.75">
      <c r="A129" s="70"/>
      <c r="B129" s="109"/>
      <c r="C129" s="70">
        <v>3110</v>
      </c>
      <c r="D129" s="92" t="s">
        <v>269</v>
      </c>
      <c r="E129" s="73"/>
      <c r="F129" s="73">
        <v>82000</v>
      </c>
    </row>
    <row r="130" spans="1:7" ht="12.75">
      <c r="A130" s="53"/>
      <c r="B130" s="53"/>
      <c r="C130" s="53"/>
      <c r="D130" s="53"/>
      <c r="E130" s="261">
        <f>E113+E119</f>
        <v>127300</v>
      </c>
      <c r="F130" s="261">
        <f>F113+F119+F124+F127</f>
        <v>127300</v>
      </c>
      <c r="G130" s="52">
        <f>E130-F130</f>
        <v>0</v>
      </c>
    </row>
    <row r="131" spans="1:6" ht="12.75">
      <c r="A131" s="53"/>
      <c r="B131" s="53"/>
      <c r="C131" s="53"/>
      <c r="D131" s="53"/>
      <c r="E131" s="53"/>
      <c r="F131" s="53"/>
    </row>
    <row r="132" spans="1:6" ht="12.75">
      <c r="A132" s="268" t="s">
        <v>14</v>
      </c>
      <c r="B132" s="268"/>
      <c r="C132" s="268"/>
      <c r="D132" s="268"/>
      <c r="E132" s="268"/>
      <c r="F132" s="268"/>
    </row>
    <row r="133" spans="1:6" ht="37.5" customHeight="1">
      <c r="A133" s="270" t="s">
        <v>237</v>
      </c>
      <c r="B133" s="270"/>
      <c r="C133" s="270"/>
      <c r="D133" s="270"/>
      <c r="E133" s="270"/>
      <c r="F133" s="270"/>
    </row>
    <row r="134" spans="1:6" ht="12.75" customHeight="1">
      <c r="A134" s="269" t="s">
        <v>8</v>
      </c>
      <c r="B134" s="269"/>
      <c r="C134" s="269"/>
      <c r="D134" s="269"/>
      <c r="E134" s="269"/>
      <c r="F134" s="229"/>
    </row>
    <row r="135" spans="1:6" ht="12.75" customHeight="1">
      <c r="A135" s="53" t="s">
        <v>3</v>
      </c>
      <c r="B135" s="53" t="s">
        <v>15</v>
      </c>
      <c r="C135" s="68" t="s">
        <v>1</v>
      </c>
      <c r="D135" s="130" t="s">
        <v>4</v>
      </c>
      <c r="E135" s="52" t="s">
        <v>5</v>
      </c>
      <c r="F135" s="229"/>
    </row>
    <row r="136" spans="1:6" ht="12.75" customHeight="1">
      <c r="A136" s="176">
        <v>900</v>
      </c>
      <c r="B136" s="176"/>
      <c r="C136" s="82"/>
      <c r="D136" s="81" t="s">
        <v>7</v>
      </c>
      <c r="E136" s="66">
        <f>E137+E140</f>
        <v>43000</v>
      </c>
      <c r="F136" s="229"/>
    </row>
    <row r="137" spans="1:6" ht="12.75" customHeight="1">
      <c r="A137" s="53"/>
      <c r="B137" s="106">
        <v>90001</v>
      </c>
      <c r="C137" s="60"/>
      <c r="D137" s="48" t="s">
        <v>29</v>
      </c>
      <c r="E137" s="49">
        <f>E138</f>
        <v>43000</v>
      </c>
      <c r="F137" s="229"/>
    </row>
    <row r="138" spans="1:6" ht="12.75" customHeight="1">
      <c r="A138" s="53"/>
      <c r="B138" s="106"/>
      <c r="C138" s="60" t="s">
        <v>26</v>
      </c>
      <c r="D138" s="48" t="s">
        <v>146</v>
      </c>
      <c r="E138" s="49">
        <f>E139</f>
        <v>43000</v>
      </c>
      <c r="F138" s="229"/>
    </row>
    <row r="139" spans="1:6" ht="29.25" customHeight="1">
      <c r="A139" s="70"/>
      <c r="B139" s="120"/>
      <c r="C139" s="94"/>
      <c r="D139" s="131" t="s">
        <v>220</v>
      </c>
      <c r="E139" s="73">
        <f>43000</f>
        <v>43000</v>
      </c>
      <c r="F139" s="229"/>
    </row>
    <row r="140" spans="1:6" ht="12.75" customHeight="1">
      <c r="A140" s="229"/>
      <c r="B140" s="229"/>
      <c r="C140" s="229"/>
      <c r="D140" s="229"/>
      <c r="E140" s="229"/>
      <c r="F140" s="229"/>
    </row>
    <row r="141" spans="1:6" ht="12.75" customHeight="1">
      <c r="A141" s="271" t="s">
        <v>235</v>
      </c>
      <c r="B141" s="271"/>
      <c r="C141" s="271"/>
      <c r="D141" s="271"/>
      <c r="E141" s="271"/>
      <c r="F141" s="229"/>
    </row>
    <row r="142" spans="1:6" ht="12.75" customHeight="1">
      <c r="A142" s="230"/>
      <c r="B142" s="230"/>
      <c r="C142" s="230" t="s">
        <v>1</v>
      </c>
      <c r="D142" s="230" t="str">
        <f>D181</f>
        <v>Spłaty otrzymanych krajowych pożyczek i kredytów</v>
      </c>
      <c r="E142" s="231">
        <f>E143</f>
        <v>43000</v>
      </c>
      <c r="F142" s="229"/>
    </row>
    <row r="143" spans="1:6" ht="12.75" customHeight="1">
      <c r="A143" s="232"/>
      <c r="B143" s="232"/>
      <c r="C143" s="232">
        <f>C182</f>
        <v>992</v>
      </c>
      <c r="D143" s="232" t="str">
        <f>D182</f>
        <v>Pożyczki krajowe  w tym:</v>
      </c>
      <c r="E143" s="233">
        <f>E144</f>
        <v>43000</v>
      </c>
      <c r="F143" s="229"/>
    </row>
    <row r="144" spans="1:6" ht="12.75" customHeight="1">
      <c r="A144" s="234"/>
      <c r="B144" s="234"/>
      <c r="C144" s="234"/>
      <c r="D144" s="234" t="str">
        <f>D183</f>
        <v>spłata rat pożyczki WFOŚiGW </v>
      </c>
      <c r="E144" s="235">
        <f>E139</f>
        <v>43000</v>
      </c>
      <c r="F144" s="229"/>
    </row>
    <row r="145" spans="1:6" ht="12.75" customHeight="1">
      <c r="A145" s="229"/>
      <c r="B145" s="229"/>
      <c r="C145" s="229"/>
      <c r="D145" s="229"/>
      <c r="E145" s="229"/>
      <c r="F145" s="229"/>
    </row>
    <row r="146" spans="1:6" ht="37.5" customHeight="1">
      <c r="A146" s="270" t="s">
        <v>272</v>
      </c>
      <c r="B146" s="270"/>
      <c r="C146" s="270"/>
      <c r="D146" s="270"/>
      <c r="E146" s="270"/>
      <c r="F146" s="270"/>
    </row>
    <row r="147" spans="1:6" ht="12.75" customHeight="1">
      <c r="A147" s="269" t="s">
        <v>6</v>
      </c>
      <c r="B147" s="269"/>
      <c r="C147" s="269"/>
      <c r="D147" s="269"/>
      <c r="E147" s="269"/>
      <c r="F147" s="53"/>
    </row>
    <row r="148" spans="1:6" ht="12.75" customHeight="1">
      <c r="A148" s="53" t="s">
        <v>3</v>
      </c>
      <c r="B148" s="53" t="s">
        <v>15</v>
      </c>
      <c r="C148" s="68" t="s">
        <v>1</v>
      </c>
      <c r="D148" s="130" t="s">
        <v>4</v>
      </c>
      <c r="E148" s="52" t="s">
        <v>5</v>
      </c>
      <c r="F148" s="53"/>
    </row>
    <row r="149" spans="1:6" ht="12.75" customHeight="1">
      <c r="A149" s="64">
        <v>700</v>
      </c>
      <c r="B149" s="64"/>
      <c r="C149" s="65"/>
      <c r="D149" s="74" t="s">
        <v>152</v>
      </c>
      <c r="E149" s="66">
        <f>E150</f>
        <v>210000</v>
      </c>
      <c r="F149" s="53"/>
    </row>
    <row r="150" spans="1:6" ht="12.75" customHeight="1">
      <c r="A150" s="53"/>
      <c r="B150" s="76">
        <v>70005</v>
      </c>
      <c r="C150" s="77"/>
      <c r="D150" s="4" t="s">
        <v>153</v>
      </c>
      <c r="E150" s="49">
        <f>E152+E151</f>
        <v>210000</v>
      </c>
      <c r="F150" s="53"/>
    </row>
    <row r="151" spans="1:6" ht="12.75" customHeight="1">
      <c r="A151" s="53"/>
      <c r="B151" s="76"/>
      <c r="C151" s="68" t="s">
        <v>255</v>
      </c>
      <c r="D151" s="69" t="s">
        <v>256</v>
      </c>
      <c r="E151" s="49">
        <v>18000</v>
      </c>
      <c r="F151" s="53"/>
    </row>
    <row r="152" spans="1:6" ht="12.75" customHeight="1">
      <c r="A152" s="70"/>
      <c r="B152" s="78"/>
      <c r="C152" s="79" t="s">
        <v>151</v>
      </c>
      <c r="D152" s="80" t="s">
        <v>154</v>
      </c>
      <c r="E152" s="73">
        <v>192000</v>
      </c>
      <c r="F152" s="53"/>
    </row>
    <row r="153" spans="1:6" ht="12.75" customHeight="1">
      <c r="A153" s="200">
        <v>756</v>
      </c>
      <c r="B153" s="200"/>
      <c r="C153" s="201"/>
      <c r="D153" s="81" t="s">
        <v>202</v>
      </c>
      <c r="E153" s="66">
        <f>E156+E154</f>
        <v>251013</v>
      </c>
      <c r="F153" s="53"/>
    </row>
    <row r="154" spans="1:6" ht="25.5">
      <c r="A154" s="241"/>
      <c r="B154" s="76">
        <v>75615</v>
      </c>
      <c r="C154" s="77"/>
      <c r="D154" s="48" t="s">
        <v>260</v>
      </c>
      <c r="E154" s="49">
        <f>E155</f>
        <v>10000</v>
      </c>
      <c r="F154" s="53"/>
    </row>
    <row r="155" spans="1:6" ht="12.75" customHeight="1">
      <c r="A155" s="241"/>
      <c r="B155" s="241"/>
      <c r="C155" s="242" t="s">
        <v>259</v>
      </c>
      <c r="D155" s="48" t="s">
        <v>261</v>
      </c>
      <c r="E155" s="49">
        <v>10000</v>
      </c>
      <c r="F155" s="53"/>
    </row>
    <row r="156" spans="1:6" ht="12.75">
      <c r="A156" s="68"/>
      <c r="B156" s="76">
        <v>75621</v>
      </c>
      <c r="C156" s="77"/>
      <c r="D156" s="48" t="s">
        <v>263</v>
      </c>
      <c r="E156" s="49">
        <f>E157</f>
        <v>241013</v>
      </c>
      <c r="F156" s="53"/>
    </row>
    <row r="157" spans="1:6" ht="12.75" customHeight="1">
      <c r="A157" s="71"/>
      <c r="B157" s="78"/>
      <c r="C157" s="71" t="s">
        <v>211</v>
      </c>
      <c r="D157" s="92" t="s">
        <v>212</v>
      </c>
      <c r="E157" s="73">
        <v>241013</v>
      </c>
      <c r="F157" s="53"/>
    </row>
    <row r="158" spans="1:6" ht="12.75" customHeight="1">
      <c r="A158" s="64">
        <v>758</v>
      </c>
      <c r="B158" s="64"/>
      <c r="C158" s="65"/>
      <c r="D158" s="111" t="s">
        <v>184</v>
      </c>
      <c r="E158" s="66">
        <f>E159</f>
        <v>30000</v>
      </c>
      <c r="F158" s="53"/>
    </row>
    <row r="159" spans="1:6" ht="12.75" customHeight="1">
      <c r="A159" s="53"/>
      <c r="B159" s="53">
        <v>75814</v>
      </c>
      <c r="C159" s="68"/>
      <c r="D159" s="55" t="s">
        <v>253</v>
      </c>
      <c r="E159" s="49">
        <f>E160</f>
        <v>30000</v>
      </c>
      <c r="F159" s="53"/>
    </row>
    <row r="160" spans="1:6" ht="12.75" customHeight="1">
      <c r="A160" s="70"/>
      <c r="B160" s="70"/>
      <c r="C160" s="71" t="s">
        <v>254</v>
      </c>
      <c r="D160" s="92" t="s">
        <v>157</v>
      </c>
      <c r="E160" s="73">
        <v>30000</v>
      </c>
      <c r="F160" s="53"/>
    </row>
    <row r="161" spans="1:6" ht="12.75" customHeight="1">
      <c r="A161" s="64">
        <v>853</v>
      </c>
      <c r="B161" s="64"/>
      <c r="C161" s="65"/>
      <c r="D161" s="239" t="s">
        <v>240</v>
      </c>
      <c r="E161" s="66">
        <f>E162</f>
        <v>6588.84</v>
      </c>
      <c r="F161" s="53"/>
    </row>
    <row r="162" spans="1:6" ht="12.75" customHeight="1">
      <c r="A162" s="53"/>
      <c r="B162" s="53">
        <v>85395</v>
      </c>
      <c r="C162" s="68"/>
      <c r="D162" s="55" t="s">
        <v>165</v>
      </c>
      <c r="E162" s="49">
        <f>E163</f>
        <v>6588.84</v>
      </c>
      <c r="F162" s="53"/>
    </row>
    <row r="163" spans="1:7" ht="12.75" customHeight="1">
      <c r="A163" s="70"/>
      <c r="B163" s="70"/>
      <c r="C163" s="71" t="s">
        <v>155</v>
      </c>
      <c r="D163" s="84" t="s">
        <v>217</v>
      </c>
      <c r="E163" s="73">
        <v>6588.84</v>
      </c>
      <c r="F163" s="53"/>
      <c r="G163" s="52">
        <f>G164-E144</f>
        <v>474267.26</v>
      </c>
    </row>
    <row r="164" spans="1:7" ht="12.75" customHeight="1">
      <c r="A164" s="53"/>
      <c r="B164" s="76"/>
      <c r="C164" s="77"/>
      <c r="D164" s="175"/>
      <c r="E164" s="86">
        <f>E149+E153+E158+E161</f>
        <v>497601.84</v>
      </c>
      <c r="F164" s="53"/>
      <c r="G164" s="52">
        <f>E164+E167</f>
        <v>517267.26</v>
      </c>
    </row>
    <row r="165" spans="1:6" ht="12.75" customHeight="1">
      <c r="A165" s="269" t="s">
        <v>247</v>
      </c>
      <c r="B165" s="269"/>
      <c r="C165" s="269"/>
      <c r="D165" s="269"/>
      <c r="E165" s="269"/>
      <c r="F165" s="53"/>
    </row>
    <row r="166" spans="1:6" ht="12.75" customHeight="1">
      <c r="A166" s="53" t="s">
        <v>3</v>
      </c>
      <c r="B166" s="53" t="s">
        <v>15</v>
      </c>
      <c r="C166" s="68" t="s">
        <v>1</v>
      </c>
      <c r="D166" s="130" t="s">
        <v>4</v>
      </c>
      <c r="E166" s="52" t="s">
        <v>5</v>
      </c>
      <c r="F166" s="53"/>
    </row>
    <row r="167" spans="1:6" ht="12.75" customHeight="1">
      <c r="A167" s="64">
        <v>853</v>
      </c>
      <c r="B167" s="64"/>
      <c r="C167" s="65"/>
      <c r="D167" s="239" t="s">
        <v>240</v>
      </c>
      <c r="E167" s="66">
        <f>E168</f>
        <v>19665.420000000013</v>
      </c>
      <c r="F167" s="53"/>
    </row>
    <row r="168" spans="1:6" ht="12.75" customHeight="1">
      <c r="A168" s="53"/>
      <c r="B168" s="53">
        <v>85395</v>
      </c>
      <c r="C168" s="68"/>
      <c r="D168" s="55" t="s">
        <v>165</v>
      </c>
      <c r="E168" s="49">
        <f>E169</f>
        <v>19665.420000000013</v>
      </c>
      <c r="F168" s="53"/>
    </row>
    <row r="169" spans="1:6" ht="12.75" customHeight="1">
      <c r="A169" s="70"/>
      <c r="B169" s="70"/>
      <c r="C169" s="71" t="s">
        <v>245</v>
      </c>
      <c r="D169" s="72" t="s">
        <v>24</v>
      </c>
      <c r="E169" s="73">
        <f>225262-E106</f>
        <v>19665.420000000013</v>
      </c>
      <c r="F169" s="53"/>
    </row>
    <row r="170" spans="1:6" ht="12.75" customHeight="1">
      <c r="A170" s="271" t="s">
        <v>236</v>
      </c>
      <c r="B170" s="271"/>
      <c r="C170" s="271"/>
      <c r="D170" s="271"/>
      <c r="E170" s="271"/>
      <c r="F170" s="53"/>
    </row>
    <row r="171" spans="1:6" ht="13.5" customHeight="1">
      <c r="A171" s="230"/>
      <c r="B171" s="230"/>
      <c r="C171" s="230" t="s">
        <v>1</v>
      </c>
      <c r="D171" s="230" t="str">
        <f>D198</f>
        <v>Przychody z zaciągniętych pożyczek i kredytów </v>
      </c>
      <c r="E171" s="231">
        <f>E172</f>
        <v>517267.26</v>
      </c>
      <c r="F171" s="53"/>
    </row>
    <row r="172" spans="1:6" ht="13.5" customHeight="1">
      <c r="A172" s="232"/>
      <c r="B172" s="232"/>
      <c r="C172" s="232">
        <f>C202</f>
        <v>952</v>
      </c>
      <c r="D172" s="232" t="str">
        <f>D202</f>
        <v>Kredyty krajowe w tym</v>
      </c>
      <c r="E172" s="233">
        <f>E173</f>
        <v>517267.26</v>
      </c>
      <c r="F172" s="53"/>
    </row>
    <row r="173" spans="1:6" ht="12.75">
      <c r="A173" s="234"/>
      <c r="B173" s="234"/>
      <c r="C173" s="234"/>
      <c r="D173" s="234" t="str">
        <f>D203</f>
        <v>Kredyt w banku komercyjnym</v>
      </c>
      <c r="E173" s="235">
        <f>G164</f>
        <v>517267.26</v>
      </c>
      <c r="F173" s="53"/>
    </row>
    <row r="174" spans="1:6" ht="12.75" customHeight="1">
      <c r="A174" s="53"/>
      <c r="B174" s="53"/>
      <c r="C174" s="53"/>
      <c r="D174" s="53"/>
      <c r="E174" s="53"/>
      <c r="F174" s="53"/>
    </row>
    <row r="175" spans="1:6" ht="26.25" customHeight="1">
      <c r="A175" s="273" t="s">
        <v>238</v>
      </c>
      <c r="B175" s="273"/>
      <c r="C175" s="273"/>
      <c r="D175" s="273"/>
      <c r="E175" s="273"/>
      <c r="F175" s="273"/>
    </row>
    <row r="176" spans="1:6" ht="12.75">
      <c r="A176" s="273"/>
      <c r="B176" s="273"/>
      <c r="C176" s="273"/>
      <c r="D176" s="273"/>
      <c r="E176" s="273"/>
      <c r="F176" s="53"/>
    </row>
    <row r="177" spans="1:6" ht="28.5" customHeight="1">
      <c r="A177" s="272" t="s">
        <v>262</v>
      </c>
      <c r="B177" s="272"/>
      <c r="C177" s="272"/>
      <c r="D177" s="272"/>
      <c r="E177" s="272"/>
      <c r="F177" s="272"/>
    </row>
    <row r="178" spans="1:6" ht="12.75">
      <c r="A178" s="183"/>
      <c r="B178" s="183"/>
      <c r="C178" s="183"/>
      <c r="D178" s="183"/>
      <c r="E178" s="183"/>
      <c r="F178" s="53"/>
    </row>
    <row r="179" spans="1:6" ht="12.75">
      <c r="A179" s="183"/>
      <c r="B179" s="183"/>
      <c r="C179" s="276" t="s">
        <v>32</v>
      </c>
      <c r="D179" s="278" t="s">
        <v>223</v>
      </c>
      <c r="E179" s="209" t="s">
        <v>167</v>
      </c>
      <c r="F179" s="53"/>
    </row>
    <row r="180" spans="1:6" ht="12.75">
      <c r="A180" s="183"/>
      <c r="B180" s="183"/>
      <c r="C180" s="277"/>
      <c r="D180" s="278"/>
      <c r="E180" s="221">
        <f>E181</f>
        <v>2393459.79</v>
      </c>
      <c r="F180" s="53"/>
    </row>
    <row r="181" spans="1:6" ht="12.75">
      <c r="A181" s="183"/>
      <c r="B181" s="183"/>
      <c r="C181" s="153"/>
      <c r="D181" s="222" t="s">
        <v>224</v>
      </c>
      <c r="E181" s="223">
        <f>E182+E189</f>
        <v>2393459.79</v>
      </c>
      <c r="F181" s="53"/>
    </row>
    <row r="182" spans="1:11" ht="12.75">
      <c r="A182" s="183"/>
      <c r="B182" s="183"/>
      <c r="C182" s="213">
        <v>992</v>
      </c>
      <c r="D182" s="224" t="s">
        <v>44</v>
      </c>
      <c r="E182" s="225">
        <f>SUM(E183:E188)</f>
        <v>733623.83</v>
      </c>
      <c r="F182" s="53"/>
      <c r="H182" s="51" t="s">
        <v>52</v>
      </c>
      <c r="I182" s="52">
        <v>38952722.05</v>
      </c>
      <c r="J182" s="52">
        <f>E164</f>
        <v>497601.84</v>
      </c>
      <c r="K182" s="195">
        <f aca="true" t="shared" si="0" ref="K182:K187">I182+J182</f>
        <v>39450323.89</v>
      </c>
    </row>
    <row r="183" spans="1:11" ht="12.75">
      <c r="A183" s="183"/>
      <c r="B183" s="183"/>
      <c r="C183" s="213"/>
      <c r="D183" s="236" t="s">
        <v>225</v>
      </c>
      <c r="E183" s="237">
        <f>60000-43000</f>
        <v>17000</v>
      </c>
      <c r="F183" s="53"/>
      <c r="H183" s="51" t="s">
        <v>17</v>
      </c>
      <c r="I183" s="52">
        <v>40944915.78</v>
      </c>
      <c r="J183" s="52">
        <f>43000-E169</f>
        <v>23334.579999999987</v>
      </c>
      <c r="K183" s="195">
        <f t="shared" si="0"/>
        <v>40968250.36</v>
      </c>
    </row>
    <row r="184" spans="1:11" ht="12.75">
      <c r="A184" s="183"/>
      <c r="B184" s="183"/>
      <c r="C184" s="213"/>
      <c r="D184" s="26" t="s">
        <v>225</v>
      </c>
      <c r="E184" s="226">
        <v>82500</v>
      </c>
      <c r="F184" s="53"/>
      <c r="H184" s="51" t="s">
        <v>231</v>
      </c>
      <c r="I184" s="52">
        <v>-1992193.73</v>
      </c>
      <c r="J184" s="52">
        <f>J182-J183</f>
        <v>474267.26</v>
      </c>
      <c r="K184" s="195">
        <f t="shared" si="0"/>
        <v>-1517926.47</v>
      </c>
    </row>
    <row r="185" spans="1:11" ht="12.75">
      <c r="A185" s="183"/>
      <c r="B185" s="183"/>
      <c r="C185" s="213"/>
      <c r="D185" s="236" t="s">
        <v>225</v>
      </c>
      <c r="E185" s="237">
        <f>214436-7912.17</f>
        <v>206523.83</v>
      </c>
      <c r="F185" s="53"/>
      <c r="H185" s="172" t="s">
        <v>232</v>
      </c>
      <c r="I185" s="67">
        <f>I182-I183-I186+I187</f>
        <v>0</v>
      </c>
      <c r="J185" s="67">
        <f>J182-J183-J186+J187</f>
        <v>0</v>
      </c>
      <c r="K185" s="195">
        <f t="shared" si="0"/>
        <v>0</v>
      </c>
    </row>
    <row r="186" spans="1:11" ht="12.75">
      <c r="A186" s="183"/>
      <c r="B186" s="183"/>
      <c r="C186" s="213"/>
      <c r="D186" s="26" t="s">
        <v>225</v>
      </c>
      <c r="E186" s="226">
        <v>27600</v>
      </c>
      <c r="F186" s="53"/>
      <c r="H186" s="51" t="s">
        <v>233</v>
      </c>
      <c r="I186" s="52">
        <v>2444371.96</v>
      </c>
      <c r="J186" s="52">
        <f>-43000-7912.17</f>
        <v>-50912.17</v>
      </c>
      <c r="K186" s="195">
        <f t="shared" si="0"/>
        <v>2393459.79</v>
      </c>
    </row>
    <row r="187" spans="1:11" ht="12.75">
      <c r="A187" s="183"/>
      <c r="B187" s="183"/>
      <c r="C187" s="213"/>
      <c r="D187" s="26" t="s">
        <v>226</v>
      </c>
      <c r="E187" s="226">
        <v>200000</v>
      </c>
      <c r="F187" s="53"/>
      <c r="H187" s="51" t="s">
        <v>45</v>
      </c>
      <c r="I187" s="52">
        <v>4436565.69</v>
      </c>
      <c r="J187" s="52">
        <f>-7912.17-G164</f>
        <v>-525179.43</v>
      </c>
      <c r="K187" s="195">
        <f t="shared" si="0"/>
        <v>3911386.2600000002</v>
      </c>
    </row>
    <row r="188" spans="1:6" ht="12.75">
      <c r="A188" s="183"/>
      <c r="B188" s="183"/>
      <c r="C188" s="213"/>
      <c r="D188" s="26" t="s">
        <v>226</v>
      </c>
      <c r="E188" s="226">
        <v>200000</v>
      </c>
      <c r="F188" s="53"/>
    </row>
    <row r="189" spans="1:6" ht="12.75">
      <c r="A189" s="183"/>
      <c r="B189" s="183"/>
      <c r="C189" s="213">
        <v>992</v>
      </c>
      <c r="D189" s="224" t="s">
        <v>227</v>
      </c>
      <c r="E189" s="225">
        <f>SUM(E190:E192)</f>
        <v>1659835.96</v>
      </c>
      <c r="F189" s="53"/>
    </row>
    <row r="190" spans="1:6" ht="12.75">
      <c r="A190" s="183"/>
      <c r="B190" s="183"/>
      <c r="C190" s="213"/>
      <c r="D190" s="26" t="s">
        <v>228</v>
      </c>
      <c r="E190" s="226">
        <v>711065.48</v>
      </c>
      <c r="F190" s="53"/>
    </row>
    <row r="191" spans="1:6" ht="12.75">
      <c r="A191" s="183"/>
      <c r="B191" s="183"/>
      <c r="C191" s="30"/>
      <c r="D191" s="26" t="s">
        <v>229</v>
      </c>
      <c r="E191" s="226">
        <v>98770.48</v>
      </c>
      <c r="F191" s="53"/>
    </row>
    <row r="192" spans="1:6" ht="12.75">
      <c r="A192" s="183"/>
      <c r="B192" s="183"/>
      <c r="C192" s="129"/>
      <c r="D192" s="227" t="s">
        <v>230</v>
      </c>
      <c r="E192" s="228">
        <f>650000+200000</f>
        <v>850000</v>
      </c>
      <c r="F192" s="53"/>
    </row>
    <row r="193" spans="1:6" ht="12.75">
      <c r="A193" s="183"/>
      <c r="B193" s="183"/>
      <c r="C193" s="183"/>
      <c r="D193" s="183"/>
      <c r="E193" s="183"/>
      <c r="F193" s="53"/>
    </row>
    <row r="194" spans="1:6" ht="12.75">
      <c r="A194" s="183"/>
      <c r="B194" s="183"/>
      <c r="C194" s="183"/>
      <c r="D194" s="183"/>
      <c r="E194" s="183"/>
      <c r="F194" s="53"/>
    </row>
    <row r="195" spans="1:6" ht="12.75">
      <c r="A195" s="53"/>
      <c r="B195" s="53"/>
      <c r="C195" s="274" t="s">
        <v>32</v>
      </c>
      <c r="D195" s="275" t="s">
        <v>204</v>
      </c>
      <c r="E195" s="209" t="s">
        <v>167</v>
      </c>
      <c r="F195" s="93"/>
    </row>
    <row r="196" spans="1:6" ht="12.75">
      <c r="A196" s="53"/>
      <c r="B196" s="53"/>
      <c r="C196" s="274"/>
      <c r="D196" s="275"/>
      <c r="E196" s="209">
        <f>E198+E197</f>
        <v>3911386.2600000002</v>
      </c>
      <c r="F196" s="93"/>
    </row>
    <row r="197" spans="1:6" ht="12.75">
      <c r="A197" s="53"/>
      <c r="B197" s="53"/>
      <c r="C197" s="30">
        <v>957</v>
      </c>
      <c r="D197" s="189" t="s">
        <v>57</v>
      </c>
      <c r="E197" s="198">
        <v>1638466.02</v>
      </c>
      <c r="F197" s="93"/>
    </row>
    <row r="198" spans="1:6" ht="15">
      <c r="A198" s="53"/>
      <c r="B198" s="53"/>
      <c r="C198" s="30"/>
      <c r="D198" s="189" t="s">
        <v>207</v>
      </c>
      <c r="E198" s="198">
        <f>E199+E202</f>
        <v>2272920.24</v>
      </c>
      <c r="F198" s="203"/>
    </row>
    <row r="199" spans="1:6" ht="15">
      <c r="A199" s="53"/>
      <c r="B199" s="53"/>
      <c r="C199" s="30">
        <v>952</v>
      </c>
      <c r="D199" s="210" t="s">
        <v>44</v>
      </c>
      <c r="E199" s="202">
        <f>E200+E201</f>
        <v>640000</v>
      </c>
      <c r="F199" s="204"/>
    </row>
    <row r="200" spans="1:6" ht="12.75">
      <c r="A200" s="53"/>
      <c r="B200" s="53"/>
      <c r="C200" s="30"/>
      <c r="D200" s="189" t="s">
        <v>208</v>
      </c>
      <c r="E200" s="198">
        <v>180000</v>
      </c>
      <c r="F200" s="204"/>
    </row>
    <row r="201" spans="1:6" ht="12.75">
      <c r="A201" s="53"/>
      <c r="B201" s="53"/>
      <c r="C201" s="30"/>
      <c r="D201" s="61" t="s">
        <v>205</v>
      </c>
      <c r="E201" s="211">
        <f>350000+110000</f>
        <v>460000</v>
      </c>
      <c r="F201" s="204"/>
    </row>
    <row r="202" spans="1:6" ht="15">
      <c r="A202" s="53"/>
      <c r="B202" s="53"/>
      <c r="C202" s="30">
        <v>952</v>
      </c>
      <c r="D202" s="210" t="s">
        <v>47</v>
      </c>
      <c r="E202" s="205">
        <f>E203</f>
        <v>1632920.24</v>
      </c>
      <c r="F202" s="203"/>
    </row>
    <row r="203" spans="1:6" ht="12.75">
      <c r="A203" s="53"/>
      <c r="B203" s="53"/>
      <c r="C203" s="129"/>
      <c r="D203" s="238" t="s">
        <v>48</v>
      </c>
      <c r="E203" s="199">
        <f>3906565.69-1638466.02-110000-7912.17-E173</f>
        <v>1632920.24</v>
      </c>
      <c r="F203" s="204"/>
    </row>
    <row r="204" spans="1:6" ht="12.75">
      <c r="A204" s="53"/>
      <c r="B204" s="53"/>
      <c r="C204" s="6"/>
      <c r="D204" s="6"/>
      <c r="E204" s="212"/>
      <c r="F204" s="204"/>
    </row>
    <row r="205" spans="1:7" ht="12.75">
      <c r="A205" s="206" t="s">
        <v>264</v>
      </c>
      <c r="B205" s="53"/>
      <c r="C205" s="68"/>
      <c r="D205" s="4"/>
      <c r="E205" s="171"/>
      <c r="F205" s="53"/>
      <c r="G205" s="52">
        <f>G206+G207+G208</f>
        <v>3272920.2399999998</v>
      </c>
    </row>
    <row r="206" spans="1:7" ht="12.75">
      <c r="A206" s="206" t="s">
        <v>206</v>
      </c>
      <c r="B206" s="53"/>
      <c r="C206" s="68"/>
      <c r="D206" s="4"/>
      <c r="E206" s="171"/>
      <c r="F206" s="53"/>
      <c r="G206" s="52">
        <v>1000000</v>
      </c>
    </row>
    <row r="207" spans="1:8" ht="12.75">
      <c r="A207" s="206" t="s">
        <v>273</v>
      </c>
      <c r="B207" s="48"/>
      <c r="C207" s="68"/>
      <c r="D207" s="48"/>
      <c r="E207" s="207"/>
      <c r="F207" s="53"/>
      <c r="G207" s="52">
        <f>1992193.73-J184</f>
        <v>1517926.47</v>
      </c>
      <c r="H207" s="195">
        <f>E196-E197-G207-G208</f>
        <v>0</v>
      </c>
    </row>
    <row r="208" spans="1:7" ht="12.75">
      <c r="A208" s="208" t="s">
        <v>239</v>
      </c>
      <c r="B208" s="48"/>
      <c r="C208" s="106"/>
      <c r="D208" s="48"/>
      <c r="E208" s="207"/>
      <c r="F208" s="53"/>
      <c r="G208" s="52">
        <f>2444371.96-1638466.02-50912.17</f>
        <v>754993.7699999999</v>
      </c>
    </row>
    <row r="209" spans="1:6" ht="12.75">
      <c r="A209" s="55"/>
      <c r="B209" s="55"/>
      <c r="C209" s="53"/>
      <c r="D209" s="48"/>
      <c r="E209" s="123"/>
      <c r="F209" s="49"/>
    </row>
    <row r="210" spans="1:6" ht="12" customHeight="1">
      <c r="A210" s="268" t="s">
        <v>16</v>
      </c>
      <c r="B210" s="268"/>
      <c r="C210" s="268"/>
      <c r="D210" s="268"/>
      <c r="E210" s="268"/>
      <c r="F210" s="268"/>
    </row>
    <row r="211" spans="1:6" ht="24.75" customHeight="1">
      <c r="A211" s="273" t="s">
        <v>183</v>
      </c>
      <c r="B211" s="273"/>
      <c r="C211" s="273"/>
      <c r="D211" s="273"/>
      <c r="E211" s="273"/>
      <c r="F211" s="273"/>
    </row>
    <row r="212" spans="1:6" ht="12.75">
      <c r="A212" s="53"/>
      <c r="B212" s="53"/>
      <c r="C212" s="51"/>
      <c r="D212" s="51"/>
      <c r="E212" s="51"/>
      <c r="F212" s="54"/>
    </row>
    <row r="213" spans="1:6" ht="27" customHeight="1">
      <c r="A213" s="273" t="s">
        <v>222</v>
      </c>
      <c r="B213" s="273"/>
      <c r="C213" s="273"/>
      <c r="D213" s="273"/>
      <c r="E213" s="273"/>
      <c r="F213" s="273"/>
    </row>
    <row r="214" spans="1:6" ht="12.75">
      <c r="A214" s="53"/>
      <c r="B214" s="53"/>
      <c r="C214" s="51"/>
      <c r="D214" s="51"/>
      <c r="E214" s="51"/>
      <c r="F214" s="54"/>
    </row>
    <row r="215" spans="1:6" ht="12.75">
      <c r="A215" s="53"/>
      <c r="B215" s="53"/>
      <c r="C215" s="177" t="s">
        <v>38</v>
      </c>
      <c r="D215" s="179" t="s">
        <v>166</v>
      </c>
      <c r="E215" s="185" t="s">
        <v>167</v>
      </c>
      <c r="F215" s="54"/>
    </row>
    <row r="216" spans="1:6" ht="12.75">
      <c r="A216" s="53"/>
      <c r="B216" s="53"/>
      <c r="C216" s="181" t="s">
        <v>168</v>
      </c>
      <c r="D216" s="182" t="s">
        <v>169</v>
      </c>
      <c r="E216" s="184">
        <f>93000+106879.29</f>
        <v>199879.28999999998</v>
      </c>
      <c r="F216" s="54"/>
    </row>
    <row r="217" spans="1:6" ht="12.75">
      <c r="A217" s="53"/>
      <c r="B217" s="53"/>
      <c r="C217" s="178" t="s">
        <v>170</v>
      </c>
      <c r="D217" s="180" t="s">
        <v>45</v>
      </c>
      <c r="E217" s="151">
        <f>E218</f>
        <v>60000</v>
      </c>
      <c r="F217" s="54"/>
    </row>
    <row r="218" spans="1:6" ht="12.75">
      <c r="A218" s="51"/>
      <c r="B218" s="51"/>
      <c r="C218" s="178" t="s">
        <v>90</v>
      </c>
      <c r="D218" s="180" t="s">
        <v>171</v>
      </c>
      <c r="E218" s="151">
        <v>60000</v>
      </c>
      <c r="F218" s="51"/>
    </row>
    <row r="219" spans="1:6" ht="12.75">
      <c r="A219" s="51"/>
      <c r="B219" s="51"/>
      <c r="C219" s="177" t="s">
        <v>172</v>
      </c>
      <c r="D219" s="179" t="s">
        <v>17</v>
      </c>
      <c r="E219" s="158">
        <f>E220+E222</f>
        <v>155500</v>
      </c>
      <c r="F219" s="51"/>
    </row>
    <row r="220" spans="1:6" ht="12.75">
      <c r="A220" s="51"/>
      <c r="B220" s="51"/>
      <c r="C220" s="178" t="s">
        <v>90</v>
      </c>
      <c r="D220" s="180" t="s">
        <v>173</v>
      </c>
      <c r="E220" s="151">
        <f>E221</f>
        <v>500</v>
      </c>
      <c r="F220" s="51"/>
    </row>
    <row r="221" spans="1:6" ht="12.75">
      <c r="A221" s="51"/>
      <c r="B221" s="51"/>
      <c r="C221" s="178"/>
      <c r="D221" s="180" t="s">
        <v>174</v>
      </c>
      <c r="E221" s="151">
        <v>500</v>
      </c>
      <c r="F221" s="51"/>
    </row>
    <row r="222" spans="3:5" ht="12.75">
      <c r="C222" s="178" t="s">
        <v>91</v>
      </c>
      <c r="D222" s="180" t="s">
        <v>175</v>
      </c>
      <c r="E222" s="151">
        <f>E223+E224+E227+E226+E225</f>
        <v>155000</v>
      </c>
    </row>
    <row r="223" spans="3:5" ht="12.75">
      <c r="C223" s="178"/>
      <c r="D223" s="180" t="s">
        <v>176</v>
      </c>
      <c r="E223" s="151">
        <v>16000</v>
      </c>
    </row>
    <row r="224" spans="3:5" ht="12.75">
      <c r="C224" s="178"/>
      <c r="D224" s="180" t="s">
        <v>177</v>
      </c>
      <c r="E224" s="151">
        <v>15000</v>
      </c>
    </row>
    <row r="225" spans="3:5" ht="12.75">
      <c r="C225" s="178"/>
      <c r="D225" s="180" t="s">
        <v>216</v>
      </c>
      <c r="E225" s="151">
        <v>19000</v>
      </c>
    </row>
    <row r="226" spans="1:10" s="219" customFormat="1" ht="25.5" customHeight="1">
      <c r="A226" s="216"/>
      <c r="B226" s="216"/>
      <c r="C226" s="217"/>
      <c r="D226" s="240" t="s">
        <v>221</v>
      </c>
      <c r="E226" s="243">
        <v>5000</v>
      </c>
      <c r="F226" s="218"/>
      <c r="G226" s="218"/>
      <c r="I226" s="218"/>
      <c r="J226" s="218"/>
    </row>
    <row r="227" spans="3:5" ht="12.75">
      <c r="C227" s="178"/>
      <c r="D227" s="180" t="s">
        <v>178</v>
      </c>
      <c r="E227" s="151">
        <v>100000</v>
      </c>
    </row>
    <row r="228" spans="3:5" ht="12.75">
      <c r="C228" s="181" t="s">
        <v>179</v>
      </c>
      <c r="D228" s="182" t="s">
        <v>180</v>
      </c>
      <c r="E228" s="184">
        <f>E216+E218-E219</f>
        <v>104379.28999999998</v>
      </c>
    </row>
    <row r="229" spans="1:6" ht="12.75">
      <c r="A229" s="53"/>
      <c r="B229" s="53"/>
      <c r="C229" s="53"/>
      <c r="D229" s="53"/>
      <c r="E229" s="53"/>
      <c r="F229" s="53"/>
    </row>
    <row r="230" spans="1:6" ht="12.75">
      <c r="A230" s="268" t="s">
        <v>18</v>
      </c>
      <c r="B230" s="268"/>
      <c r="C230" s="268"/>
      <c r="D230" s="268"/>
      <c r="E230" s="268"/>
      <c r="F230" s="268"/>
    </row>
    <row r="231" spans="1:6" ht="12.75">
      <c r="A231" s="281" t="s">
        <v>20</v>
      </c>
      <c r="B231" s="281"/>
      <c r="C231" s="281"/>
      <c r="D231" s="281"/>
      <c r="E231" s="281"/>
      <c r="F231" s="281"/>
    </row>
    <row r="232" spans="1:6" ht="12.75">
      <c r="A232" s="279" t="s">
        <v>25</v>
      </c>
      <c r="B232" s="279"/>
      <c r="C232" s="279"/>
      <c r="D232" s="279"/>
      <c r="E232" s="279"/>
      <c r="F232" s="279"/>
    </row>
    <row r="233" spans="1:6" ht="12.75">
      <c r="A233" s="280" t="s">
        <v>22</v>
      </c>
      <c r="B233" s="280"/>
      <c r="C233" s="280"/>
      <c r="D233" s="280"/>
      <c r="E233" s="280"/>
      <c r="F233" s="280"/>
    </row>
    <row r="235" spans="1:5" ht="12.75">
      <c r="A235" s="282" t="s">
        <v>52</v>
      </c>
      <c r="B235" s="282"/>
      <c r="C235" s="282"/>
      <c r="D235" s="244"/>
      <c r="E235" s="246"/>
    </row>
    <row r="236" spans="1:5" ht="12.75">
      <c r="A236" s="247">
        <v>700</v>
      </c>
      <c r="B236" s="247"/>
      <c r="C236" s="248"/>
      <c r="D236" s="249" t="s">
        <v>152</v>
      </c>
      <c r="E236" s="250">
        <f>E237</f>
        <v>1910000</v>
      </c>
    </row>
    <row r="237" spans="1:5" ht="12.75">
      <c r="A237" s="251"/>
      <c r="B237" s="252">
        <v>70005</v>
      </c>
      <c r="C237" s="253"/>
      <c r="D237" s="197" t="s">
        <v>153</v>
      </c>
      <c r="E237" s="254">
        <f>E238</f>
        <v>1910000</v>
      </c>
    </row>
    <row r="238" spans="1:5" ht="12.75">
      <c r="A238" s="245"/>
      <c r="B238" s="255"/>
      <c r="C238" s="256" t="s">
        <v>151</v>
      </c>
      <c r="D238" s="257" t="s">
        <v>154</v>
      </c>
      <c r="E238" s="258">
        <f>1910000</f>
        <v>1910000</v>
      </c>
    </row>
    <row r="239" spans="1:5" ht="12.75">
      <c r="A239" s="259"/>
      <c r="B239" s="259"/>
      <c r="C239" s="259"/>
      <c r="D239" s="244"/>
      <c r="E239" s="246"/>
    </row>
    <row r="240" spans="1:5" ht="12.75">
      <c r="A240" s="283" t="s">
        <v>257</v>
      </c>
      <c r="B240" s="283"/>
      <c r="C240" s="283"/>
      <c r="D240" s="244"/>
      <c r="E240" s="246"/>
    </row>
    <row r="241" spans="1:5" ht="12.75">
      <c r="A241" s="259"/>
      <c r="B241" s="259"/>
      <c r="C241" s="259"/>
      <c r="D241" s="244" t="str">
        <f>D52</f>
        <v>Likwidacja lokalnych źródeł emisji zanieczyszczeń powietrza poprzez rozbudowę sieci ciepłowniczych w Ustrzykach Dolnych</v>
      </c>
      <c r="E241" s="260">
        <f>E52</f>
        <v>6000</v>
      </c>
    </row>
    <row r="242" spans="1:5" ht="12.75">
      <c r="A242" s="259"/>
      <c r="B242" s="259"/>
      <c r="C242" s="259"/>
      <c r="D242" s="244" t="str">
        <f>D56</f>
        <v>Modernizacja placu przed pomnikiem ul. Rynek </v>
      </c>
      <c r="E242" s="260">
        <f>E56</f>
        <v>30000</v>
      </c>
    </row>
    <row r="243" spans="1:5" ht="12.75">
      <c r="A243" s="259"/>
      <c r="B243" s="259"/>
      <c r="C243" s="259"/>
      <c r="D243" s="244" t="str">
        <f>D58</f>
        <v>Ul. Wiejska </v>
      </c>
      <c r="E243" s="260">
        <f>E58</f>
        <v>40000</v>
      </c>
    </row>
    <row r="244" spans="1:5" ht="12.75">
      <c r="A244" s="259"/>
      <c r="B244" s="259"/>
      <c r="C244" s="259"/>
      <c r="D244" s="244" t="str">
        <f>D62</f>
        <v>Adaptacja na lokale socjalne budynku w m.-ci Równia</v>
      </c>
      <c r="E244" s="260">
        <f>E62</f>
        <v>300000</v>
      </c>
    </row>
    <row r="245" spans="1:5" ht="12.75">
      <c r="A245" s="259"/>
      <c r="B245" s="259"/>
      <c r="C245" s="259"/>
      <c r="D245" s="244" t="str">
        <f>D63</f>
        <v>Adaptacja na lokale komunalne budynku w m.-ci Ustrzyki D. -ul.Fabryczna</v>
      </c>
      <c r="E245" s="260">
        <f>E63</f>
        <v>80000</v>
      </c>
    </row>
    <row r="246" spans="1:5" ht="12.75">
      <c r="A246" s="259"/>
      <c r="B246" s="259"/>
      <c r="C246" s="259"/>
      <c r="D246" s="244" t="str">
        <f>D73</f>
        <v>Wspieranie systemu edukacji w gminie Ustrzyki D. poprzez adaptację budynku użyteczności publicznej na cele przedszkolne. Przebudowa, nadbudowa i rozbudowa budynku byłego ZOZ na Przedszkole</v>
      </c>
      <c r="E246" s="260">
        <f>E73</f>
        <v>1000000</v>
      </c>
    </row>
    <row r="247" spans="1:5" ht="12.75">
      <c r="A247" s="259"/>
      <c r="B247" s="259"/>
      <c r="C247" s="259"/>
      <c r="D247" s="244" t="str">
        <f>D86</f>
        <v>Podniesienie atrakcyjności turystyczno - inwestycyjnej Gminy Ustrzyki Dolne - budowa kanalizacji (ul.Nadgórna)</v>
      </c>
      <c r="E247" s="260">
        <f>E86</f>
        <v>107000</v>
      </c>
    </row>
    <row r="248" spans="1:5" ht="12.75">
      <c r="A248" s="259"/>
      <c r="B248" s="259"/>
      <c r="C248" s="259"/>
      <c r="D248" s="244" t="str">
        <f aca="true" t="shared" si="1" ref="D248:E252">D89</f>
        <v>Oświetlenie w m.-ci Jureczkowa  PT</v>
      </c>
      <c r="E248" s="260">
        <f t="shared" si="1"/>
        <v>10000</v>
      </c>
    </row>
    <row r="249" spans="1:5" ht="12.75">
      <c r="A249" s="259"/>
      <c r="B249" s="259"/>
      <c r="C249" s="259"/>
      <c r="D249" s="244" t="str">
        <f t="shared" si="1"/>
        <v>Oświetlenie w m.-ci Grąziowa PT</v>
      </c>
      <c r="E249" s="260">
        <f t="shared" si="1"/>
        <v>10000</v>
      </c>
    </row>
    <row r="250" spans="1:5" ht="12.75">
      <c r="A250" s="259"/>
      <c r="B250" s="259"/>
      <c r="C250" s="259"/>
      <c r="D250" s="244" t="str">
        <f t="shared" si="1"/>
        <v>Oświetlenie w m.-ci Ropienka PT</v>
      </c>
      <c r="E250" s="260">
        <f t="shared" si="1"/>
        <v>20000</v>
      </c>
    </row>
    <row r="251" spans="1:5" ht="12.75">
      <c r="A251" s="259"/>
      <c r="B251" s="259"/>
      <c r="C251" s="259"/>
      <c r="D251" s="244" t="str">
        <f t="shared" si="1"/>
        <v>Oświetlenie w m.-ci Łobozew PT</v>
      </c>
      <c r="E251" s="260">
        <f t="shared" si="1"/>
        <v>10000</v>
      </c>
    </row>
    <row r="252" spans="1:5" ht="12.75">
      <c r="A252" s="259"/>
      <c r="B252" s="259"/>
      <c r="C252" s="259"/>
      <c r="D252" s="244" t="str">
        <f t="shared" si="1"/>
        <v>Oświetlenie w m.-ci Krościenko PT</v>
      </c>
      <c r="E252" s="260">
        <f t="shared" si="1"/>
        <v>10000</v>
      </c>
    </row>
    <row r="253" spans="1:5" ht="12.75">
      <c r="A253" s="259"/>
      <c r="B253" s="259"/>
      <c r="C253" s="259"/>
      <c r="D253" s="244"/>
      <c r="E253" s="246">
        <f>SUM(E241:E252)</f>
        <v>1623000</v>
      </c>
    </row>
    <row r="254" spans="1:5" ht="12.75">
      <c r="A254" s="259"/>
      <c r="B254" s="259"/>
      <c r="C254" s="259"/>
      <c r="D254" s="244"/>
      <c r="E254" s="246"/>
    </row>
    <row r="255" spans="1:5" ht="12.75">
      <c r="A255" s="259"/>
      <c r="B255" s="259"/>
      <c r="C255" s="259"/>
      <c r="D255" s="244" t="s">
        <v>258</v>
      </c>
      <c r="E255" s="246">
        <f>E152</f>
        <v>192000</v>
      </c>
    </row>
    <row r="256" spans="1:5" ht="12.75">
      <c r="A256" s="259"/>
      <c r="B256" s="259"/>
      <c r="C256" s="259"/>
      <c r="D256" s="244"/>
      <c r="E256" s="246">
        <f>E253+E255</f>
        <v>1815000</v>
      </c>
    </row>
  </sheetData>
  <mergeCells count="38">
    <mergeCell ref="A235:C235"/>
    <mergeCell ref="A240:C240"/>
    <mergeCell ref="A1:F1"/>
    <mergeCell ref="A2:F2"/>
    <mergeCell ref="A3:F3"/>
    <mergeCell ref="A4:F4"/>
    <mergeCell ref="A47:E47"/>
    <mergeCell ref="A109:F109"/>
    <mergeCell ref="A6:F6"/>
    <mergeCell ref="A8:F8"/>
    <mergeCell ref="A9:E9"/>
    <mergeCell ref="A10:E10"/>
    <mergeCell ref="A40:E40"/>
    <mergeCell ref="A100:E100"/>
    <mergeCell ref="A210:F210"/>
    <mergeCell ref="A213:F213"/>
    <mergeCell ref="A232:F232"/>
    <mergeCell ref="A233:F233"/>
    <mergeCell ref="A231:F231"/>
    <mergeCell ref="A230:F230"/>
    <mergeCell ref="A211:F211"/>
    <mergeCell ref="C195:C196"/>
    <mergeCell ref="D195:D196"/>
    <mergeCell ref="C179:C180"/>
    <mergeCell ref="D179:D180"/>
    <mergeCell ref="A170:E170"/>
    <mergeCell ref="A177:F177"/>
    <mergeCell ref="A175:F175"/>
    <mergeCell ref="A165:E165"/>
    <mergeCell ref="A176:E176"/>
    <mergeCell ref="A110:F110"/>
    <mergeCell ref="A111:D111"/>
    <mergeCell ref="A132:F132"/>
    <mergeCell ref="A147:E147"/>
    <mergeCell ref="A133:F133"/>
    <mergeCell ref="A146:F146"/>
    <mergeCell ref="A134:E134"/>
    <mergeCell ref="A141:E141"/>
  </mergeCells>
  <printOptions/>
  <pageMargins left="0.7874015748031497" right="0.7874015748031497" top="0.2362204724409449" bottom="0.35433070866141736" header="0.15748031496062992" footer="0.1968503937007874"/>
  <pageSetup horizontalDpi="300" verticalDpi="300" orientation="portrait" paperSize="9" scale="98" r:id="rId1"/>
  <headerFooter alignWithMargins="0">
    <oddFooter>&amp;CStrona &amp;P</oddFooter>
  </headerFooter>
  <rowBreaks count="3" manualBreakCount="3">
    <brk id="58" max="5" man="1"/>
    <brk id="118" max="5" man="1"/>
    <brk id="17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2"/>
  <sheetViews>
    <sheetView zoomScale="110" zoomScaleNormal="110" workbookViewId="0" topLeftCell="A1">
      <selection activeCell="E8" sqref="E8"/>
    </sheetView>
  </sheetViews>
  <sheetFormatPr defaultColWidth="9.00390625" defaultRowHeight="12.75"/>
  <cols>
    <col min="1" max="1" width="3.875" style="51" customWidth="1"/>
    <col min="2" max="2" width="5.75390625" style="51" customWidth="1"/>
    <col min="3" max="3" width="5.375" style="54" customWidth="1"/>
    <col min="4" max="4" width="50.375" style="51" customWidth="1"/>
    <col min="5" max="6" width="12.00390625" style="52" customWidth="1"/>
    <col min="7" max="7" width="9.125" style="9" customWidth="1"/>
    <col min="8" max="8" width="12.75390625" style="9" bestFit="1" customWidth="1"/>
    <col min="9" max="16384" width="9.125" style="9" customWidth="1"/>
  </cols>
  <sheetData>
    <row r="1" spans="1:6" ht="12.75">
      <c r="A1" s="284" t="s">
        <v>75</v>
      </c>
      <c r="B1" s="284"/>
      <c r="C1" s="284"/>
      <c r="D1" s="284"/>
      <c r="E1" s="284"/>
      <c r="F1" s="284"/>
    </row>
    <row r="2" spans="1:6" ht="12.75">
      <c r="A2" s="284" t="s">
        <v>0</v>
      </c>
      <c r="B2" s="284"/>
      <c r="C2" s="284"/>
      <c r="D2" s="284"/>
      <c r="E2" s="284"/>
      <c r="F2" s="284"/>
    </row>
    <row r="3" spans="1:6" ht="12.75">
      <c r="A3" s="284" t="s">
        <v>76</v>
      </c>
      <c r="B3" s="284"/>
      <c r="C3" s="284"/>
      <c r="D3" s="284"/>
      <c r="E3" s="284"/>
      <c r="F3" s="284"/>
    </row>
    <row r="4" spans="1:6" ht="12.75">
      <c r="A4" s="56"/>
      <c r="B4" s="47"/>
      <c r="C4" s="57"/>
      <c r="D4" s="46"/>
      <c r="E4" s="3"/>
      <c r="F4" s="58"/>
    </row>
    <row r="5" spans="1:6" ht="12.75">
      <c r="A5" s="285" t="s">
        <v>33</v>
      </c>
      <c r="B5" s="285"/>
      <c r="C5" s="285"/>
      <c r="D5" s="285"/>
      <c r="E5" s="285"/>
      <c r="F5" s="285"/>
    </row>
    <row r="6" spans="1:6" ht="12.75">
      <c r="A6" s="59"/>
      <c r="B6" s="48"/>
      <c r="C6" s="60"/>
      <c r="D6" s="62"/>
      <c r="E6" s="7"/>
      <c r="F6" s="63"/>
    </row>
    <row r="7" spans="1:6" ht="39.75" customHeight="1">
      <c r="A7" s="286" t="s">
        <v>141</v>
      </c>
      <c r="B7" s="286"/>
      <c r="C7" s="286"/>
      <c r="D7" s="286"/>
      <c r="E7" s="286"/>
      <c r="F7" s="286"/>
    </row>
    <row r="8" spans="1:6" ht="12.75">
      <c r="A8" s="59"/>
      <c r="B8" s="59"/>
      <c r="C8" s="106"/>
      <c r="D8" s="59"/>
      <c r="E8" s="59"/>
      <c r="F8" s="59"/>
    </row>
    <row r="9" spans="1:6" ht="12.75">
      <c r="A9" s="287" t="s">
        <v>2</v>
      </c>
      <c r="B9" s="287"/>
      <c r="C9" s="287"/>
      <c r="D9" s="287"/>
      <c r="E9" s="287"/>
      <c r="F9" s="287"/>
    </row>
    <row r="10" spans="1:5" ht="12.75">
      <c r="A10" s="266" t="s">
        <v>77</v>
      </c>
      <c r="B10" s="266"/>
      <c r="C10" s="266"/>
      <c r="D10" s="266"/>
      <c r="E10" s="266"/>
    </row>
    <row r="11" spans="1:5" ht="12.75">
      <c r="A11" s="269" t="s">
        <v>6</v>
      </c>
      <c r="B11" s="269"/>
      <c r="C11" s="269"/>
      <c r="D11" s="269"/>
      <c r="E11" s="269"/>
    </row>
    <row r="12" spans="1:6" s="118" customFormat="1" ht="13.5">
      <c r="A12" s="113" t="s">
        <v>30</v>
      </c>
      <c r="B12" s="113" t="s">
        <v>31</v>
      </c>
      <c r="C12" s="116" t="s">
        <v>32</v>
      </c>
      <c r="D12" s="114" t="s">
        <v>4</v>
      </c>
      <c r="E12" s="52" t="s">
        <v>5</v>
      </c>
      <c r="F12" s="117"/>
    </row>
    <row r="13" spans="1:6" s="44" customFormat="1" ht="12.75">
      <c r="A13" s="64">
        <v>900</v>
      </c>
      <c r="B13" s="64"/>
      <c r="C13" s="65"/>
      <c r="D13" s="19" t="s">
        <v>7</v>
      </c>
      <c r="E13" s="66">
        <f>E14</f>
        <v>6100</v>
      </c>
      <c r="F13" s="67"/>
    </row>
    <row r="14" spans="1:5" ht="12.75">
      <c r="A14" s="53"/>
      <c r="B14" s="53">
        <v>90095</v>
      </c>
      <c r="C14" s="68"/>
      <c r="D14" s="69" t="s">
        <v>138</v>
      </c>
      <c r="E14" s="49">
        <f>E15</f>
        <v>6100</v>
      </c>
    </row>
    <row r="15" spans="1:6" ht="12.75">
      <c r="A15" s="70"/>
      <c r="B15" s="70"/>
      <c r="C15" s="17"/>
      <c r="D15" s="18" t="s">
        <v>139</v>
      </c>
      <c r="E15" s="73">
        <v>6100</v>
      </c>
      <c r="F15" s="52" t="s">
        <v>137</v>
      </c>
    </row>
    <row r="16" spans="1:5" ht="12.75">
      <c r="A16" s="11">
        <v>921</v>
      </c>
      <c r="B16" s="11"/>
      <c r="C16" s="12"/>
      <c r="D16" s="81" t="s">
        <v>53</v>
      </c>
      <c r="E16" s="90">
        <f>E17</f>
        <v>63729.3</v>
      </c>
    </row>
    <row r="17" spans="1:5" ht="12.75">
      <c r="A17" s="13"/>
      <c r="B17" s="13">
        <v>92109</v>
      </c>
      <c r="C17" s="14"/>
      <c r="D17" s="48" t="s">
        <v>66</v>
      </c>
      <c r="E17" s="91">
        <f>E18</f>
        <v>63729.3</v>
      </c>
    </row>
    <row r="18" spans="1:8" ht="12.75">
      <c r="A18" s="84"/>
      <c r="B18" s="84"/>
      <c r="C18" s="17" t="s">
        <v>34</v>
      </c>
      <c r="D18" s="18" t="s">
        <v>36</v>
      </c>
      <c r="E18" s="137">
        <v>63729.3</v>
      </c>
      <c r="H18" s="45"/>
    </row>
    <row r="19" spans="1:8" ht="12.75">
      <c r="A19" s="48"/>
      <c r="B19" s="48"/>
      <c r="C19" s="14"/>
      <c r="D19" s="15"/>
      <c r="E19" s="27"/>
      <c r="H19" s="45"/>
    </row>
    <row r="20" spans="1:8" ht="12.75">
      <c r="A20" s="269" t="s">
        <v>8</v>
      </c>
      <c r="B20" s="269"/>
      <c r="C20" s="269"/>
      <c r="D20" s="269"/>
      <c r="E20" s="269"/>
      <c r="H20" s="45"/>
    </row>
    <row r="21" spans="1:8" ht="13.5">
      <c r="A21" s="113" t="s">
        <v>30</v>
      </c>
      <c r="B21" s="113" t="s">
        <v>31</v>
      </c>
      <c r="C21" s="116" t="s">
        <v>32</v>
      </c>
      <c r="D21" s="114" t="s">
        <v>4</v>
      </c>
      <c r="E21" s="52" t="s">
        <v>5</v>
      </c>
      <c r="H21" s="45"/>
    </row>
    <row r="22" spans="1:8" ht="12.75">
      <c r="A22" s="81">
        <v>801</v>
      </c>
      <c r="B22" s="81"/>
      <c r="C22" s="82"/>
      <c r="D22" s="81" t="s">
        <v>9</v>
      </c>
      <c r="E22" s="66">
        <f>E23</f>
        <v>13400</v>
      </c>
      <c r="H22" s="45"/>
    </row>
    <row r="23" spans="1:8" ht="12.75">
      <c r="A23" s="48"/>
      <c r="B23" s="48">
        <v>80101</v>
      </c>
      <c r="C23" s="115"/>
      <c r="D23" s="83" t="s">
        <v>21</v>
      </c>
      <c r="E23" s="49">
        <f>E25</f>
        <v>13400</v>
      </c>
      <c r="H23" s="45"/>
    </row>
    <row r="24" spans="1:8" ht="12.75">
      <c r="A24" s="48"/>
      <c r="B24" s="48"/>
      <c r="C24" s="60" t="s">
        <v>135</v>
      </c>
      <c r="D24" s="83" t="s">
        <v>41</v>
      </c>
      <c r="E24" s="49"/>
      <c r="H24" s="45"/>
    </row>
    <row r="25" spans="1:8" ht="13.5">
      <c r="A25" s="133"/>
      <c r="B25" s="133"/>
      <c r="C25" s="70">
        <v>4270</v>
      </c>
      <c r="D25" s="92" t="s">
        <v>60</v>
      </c>
      <c r="E25" s="73">
        <v>13400</v>
      </c>
      <c r="H25" s="45"/>
    </row>
    <row r="26" spans="1:8" s="44" customFormat="1" ht="12.75">
      <c r="A26" s="64">
        <v>854</v>
      </c>
      <c r="B26" s="64"/>
      <c r="C26" s="64"/>
      <c r="D26" s="85" t="s">
        <v>35</v>
      </c>
      <c r="E26" s="66">
        <f>E27</f>
        <v>0</v>
      </c>
      <c r="F26" s="67"/>
      <c r="H26" s="121"/>
    </row>
    <row r="27" spans="1:8" ht="12.75">
      <c r="A27" s="53"/>
      <c r="B27" s="53">
        <v>85401</v>
      </c>
      <c r="C27" s="53"/>
      <c r="D27" s="55"/>
      <c r="E27" s="49">
        <f>E28</f>
        <v>0</v>
      </c>
      <c r="H27" s="45"/>
    </row>
    <row r="28" spans="1:8" ht="12.75">
      <c r="A28" s="70"/>
      <c r="B28" s="70"/>
      <c r="C28" s="94" t="s">
        <v>135</v>
      </c>
      <c r="D28" s="162" t="s">
        <v>41</v>
      </c>
      <c r="E28" s="73"/>
      <c r="H28" s="45"/>
    </row>
    <row r="29" spans="1:8" ht="12.75">
      <c r="A29" s="64">
        <v>900</v>
      </c>
      <c r="B29" s="64"/>
      <c r="C29" s="65"/>
      <c r="D29" s="19" t="s">
        <v>7</v>
      </c>
      <c r="E29" s="66">
        <f>E30</f>
        <v>6100</v>
      </c>
      <c r="H29" s="45"/>
    </row>
    <row r="30" spans="1:8" ht="12.75">
      <c r="A30" s="53"/>
      <c r="B30" s="53">
        <v>90095</v>
      </c>
      <c r="C30" s="68"/>
      <c r="D30" s="69" t="s">
        <v>138</v>
      </c>
      <c r="E30" s="49">
        <f>E31</f>
        <v>6100</v>
      </c>
      <c r="H30" s="45"/>
    </row>
    <row r="31" spans="1:8" ht="12.75">
      <c r="A31" s="70"/>
      <c r="B31" s="70"/>
      <c r="C31" s="71" t="s">
        <v>23</v>
      </c>
      <c r="D31" s="72" t="s">
        <v>24</v>
      </c>
      <c r="E31" s="73">
        <v>6100</v>
      </c>
      <c r="H31" s="45"/>
    </row>
    <row r="32" spans="1:8" ht="12.75">
      <c r="A32" s="11">
        <v>921</v>
      </c>
      <c r="B32" s="11"/>
      <c r="C32" s="12"/>
      <c r="D32" s="81" t="s">
        <v>53</v>
      </c>
      <c r="E32" s="90">
        <f>E33</f>
        <v>0</v>
      </c>
      <c r="H32" s="45"/>
    </row>
    <row r="33" spans="1:8" ht="12.75">
      <c r="A33" s="13"/>
      <c r="B33" s="13">
        <v>92109</v>
      </c>
      <c r="C33" s="14"/>
      <c r="D33" s="48" t="s">
        <v>66</v>
      </c>
      <c r="E33" s="91">
        <f>E34</f>
        <v>0</v>
      </c>
      <c r="H33" s="45"/>
    </row>
    <row r="34" spans="1:8" ht="12.75">
      <c r="A34" s="84"/>
      <c r="B34" s="84"/>
      <c r="C34" s="120">
        <v>2480</v>
      </c>
      <c r="D34" s="84" t="s">
        <v>64</v>
      </c>
      <c r="E34" s="107"/>
      <c r="H34" s="45"/>
    </row>
    <row r="35" spans="1:5" ht="12.75">
      <c r="A35" s="13"/>
      <c r="B35" s="13"/>
      <c r="C35" s="14"/>
      <c r="D35" s="15"/>
      <c r="E35" s="49"/>
    </row>
    <row r="36" spans="1:5" ht="12.75">
      <c r="A36" s="269" t="s">
        <v>55</v>
      </c>
      <c r="B36" s="269"/>
      <c r="C36" s="269"/>
      <c r="D36" s="269"/>
      <c r="E36" s="269"/>
    </row>
    <row r="37" spans="1:5" ht="13.5">
      <c r="A37" s="113" t="s">
        <v>30</v>
      </c>
      <c r="B37" s="113" t="s">
        <v>31</v>
      </c>
      <c r="C37" s="116" t="s">
        <v>32</v>
      </c>
      <c r="D37" s="114" t="s">
        <v>4</v>
      </c>
      <c r="E37" s="52" t="s">
        <v>5</v>
      </c>
    </row>
    <row r="38" spans="1:5" ht="12.75">
      <c r="A38" s="81">
        <v>801</v>
      </c>
      <c r="B38" s="81"/>
      <c r="C38" s="82"/>
      <c r="D38" s="81" t="s">
        <v>9</v>
      </c>
      <c r="E38" s="105">
        <f>E39</f>
        <v>935232</v>
      </c>
    </row>
    <row r="39" spans="1:5" ht="12.75">
      <c r="A39" s="48"/>
      <c r="B39" s="48">
        <v>80101</v>
      </c>
      <c r="C39" s="60"/>
      <c r="D39" s="83" t="s">
        <v>21</v>
      </c>
      <c r="E39" s="49">
        <f>E40</f>
        <v>935232</v>
      </c>
    </row>
    <row r="40" spans="1:5" ht="13.5">
      <c r="A40" s="133"/>
      <c r="B40" s="133"/>
      <c r="C40" s="71" t="s">
        <v>54</v>
      </c>
      <c r="D40" s="134" t="s">
        <v>73</v>
      </c>
      <c r="E40" s="135">
        <f>935232</f>
        <v>935232</v>
      </c>
    </row>
    <row r="41" spans="1:5" ht="12.75">
      <c r="A41" s="11">
        <v>921</v>
      </c>
      <c r="B41" s="11"/>
      <c r="C41" s="12"/>
      <c r="D41" s="81" t="s">
        <v>53</v>
      </c>
      <c r="E41" s="66">
        <f>E42</f>
        <v>80213</v>
      </c>
    </row>
    <row r="42" spans="1:6" ht="12.75">
      <c r="A42" s="13"/>
      <c r="B42" s="13">
        <v>92109</v>
      </c>
      <c r="C42" s="14"/>
      <c r="D42" s="48" t="s">
        <v>66</v>
      </c>
      <c r="E42" s="49">
        <f>E43</f>
        <v>80213</v>
      </c>
      <c r="F42" s="75"/>
    </row>
    <row r="43" spans="1:6" ht="12.75">
      <c r="A43" s="16"/>
      <c r="B43" s="16"/>
      <c r="C43" s="17" t="s">
        <v>34</v>
      </c>
      <c r="D43" s="18" t="s">
        <v>36</v>
      </c>
      <c r="E43" s="73">
        <v>80213</v>
      </c>
      <c r="F43" s="75"/>
    </row>
    <row r="44" spans="1:7" ht="12.75">
      <c r="A44" s="1"/>
      <c r="B44" s="1"/>
      <c r="C44" s="2"/>
      <c r="D44" s="41"/>
      <c r="E44" s="104"/>
      <c r="F44" s="112"/>
      <c r="G44" s="15"/>
    </row>
    <row r="45" spans="1:7" ht="12.75">
      <c r="A45" s="269" t="s">
        <v>78</v>
      </c>
      <c r="B45" s="269"/>
      <c r="C45" s="269"/>
      <c r="D45" s="269"/>
      <c r="E45" s="269"/>
      <c r="F45" s="112"/>
      <c r="G45" s="15"/>
    </row>
    <row r="46" spans="1:7" ht="13.5">
      <c r="A46" s="113" t="s">
        <v>30</v>
      </c>
      <c r="B46" s="113" t="s">
        <v>31</v>
      </c>
      <c r="C46" s="116" t="s">
        <v>32</v>
      </c>
      <c r="D46" s="114" t="s">
        <v>4</v>
      </c>
      <c r="E46" s="52" t="s">
        <v>5</v>
      </c>
      <c r="F46" s="112"/>
      <c r="G46" s="15"/>
    </row>
    <row r="47" spans="1:7" ht="12.75">
      <c r="A47" s="81">
        <v>801</v>
      </c>
      <c r="B47" s="81"/>
      <c r="C47" s="82"/>
      <c r="D47" s="81" t="s">
        <v>9</v>
      </c>
      <c r="E47" s="105">
        <f>E48</f>
        <v>935232</v>
      </c>
      <c r="F47" s="112"/>
      <c r="G47" s="15"/>
    </row>
    <row r="48" spans="1:7" ht="12.75">
      <c r="A48" s="48"/>
      <c r="B48" s="48">
        <v>80101</v>
      </c>
      <c r="C48" s="60"/>
      <c r="D48" s="83" t="s">
        <v>21</v>
      </c>
      <c r="E48" s="49">
        <f>E49</f>
        <v>935232</v>
      </c>
      <c r="F48" s="112"/>
      <c r="G48" s="15"/>
    </row>
    <row r="49" spans="1:7" ht="13.5">
      <c r="A49" s="132"/>
      <c r="B49" s="132"/>
      <c r="C49" s="68" t="s">
        <v>26</v>
      </c>
      <c r="D49" s="4" t="s">
        <v>19</v>
      </c>
      <c r="E49" s="49">
        <f>E50+E51+E52</f>
        <v>935232</v>
      </c>
      <c r="F49" s="112"/>
      <c r="G49" s="15"/>
    </row>
    <row r="50" spans="1:7" ht="13.5">
      <c r="A50" s="132"/>
      <c r="B50" s="132"/>
      <c r="C50" s="68"/>
      <c r="D50" s="126" t="s">
        <v>70</v>
      </c>
      <c r="E50" s="125">
        <v>568255</v>
      </c>
      <c r="F50" s="112"/>
      <c r="G50" s="15"/>
    </row>
    <row r="51" spans="1:7" ht="13.5">
      <c r="A51" s="132"/>
      <c r="B51" s="132"/>
      <c r="C51" s="68"/>
      <c r="D51" s="126" t="s">
        <v>71</v>
      </c>
      <c r="E51" s="125">
        <v>318177</v>
      </c>
      <c r="F51" s="112"/>
      <c r="G51" s="15"/>
    </row>
    <row r="52" spans="1:7" ht="13.5">
      <c r="A52" s="133"/>
      <c r="B52" s="133"/>
      <c r="C52" s="71"/>
      <c r="D52" s="136" t="s">
        <v>72</v>
      </c>
      <c r="E52" s="135">
        <v>48800</v>
      </c>
      <c r="F52" s="112"/>
      <c r="G52" s="15"/>
    </row>
    <row r="53" spans="1:7" ht="12.75">
      <c r="A53" s="11">
        <v>921</v>
      </c>
      <c r="B53" s="11"/>
      <c r="C53" s="12"/>
      <c r="D53" s="81" t="s">
        <v>53</v>
      </c>
      <c r="E53" s="66">
        <f>E54</f>
        <v>80213</v>
      </c>
      <c r="F53" s="112"/>
      <c r="G53" s="15"/>
    </row>
    <row r="54" spans="1:7" ht="12.75">
      <c r="A54" s="13"/>
      <c r="B54" s="13">
        <v>92109</v>
      </c>
      <c r="C54" s="14"/>
      <c r="D54" s="48" t="s">
        <v>66</v>
      </c>
      <c r="E54" s="49">
        <f>E56</f>
        <v>80213</v>
      </c>
      <c r="F54" s="112"/>
      <c r="G54" s="15"/>
    </row>
    <row r="55" spans="1:7" ht="12.75">
      <c r="A55" s="13"/>
      <c r="B55" s="13"/>
      <c r="C55" s="97">
        <v>6058</v>
      </c>
      <c r="D55" s="69" t="s">
        <v>19</v>
      </c>
      <c r="E55" s="49">
        <f>E56</f>
        <v>80213</v>
      </c>
      <c r="F55" s="112"/>
      <c r="G55" s="15"/>
    </row>
    <row r="56" spans="1:7" ht="12.75">
      <c r="A56" s="16"/>
      <c r="B56" s="16"/>
      <c r="C56" s="17"/>
      <c r="D56" s="18" t="s">
        <v>79</v>
      </c>
      <c r="E56" s="73">
        <v>80213</v>
      </c>
      <c r="F56" s="112"/>
      <c r="G56" s="15"/>
    </row>
    <row r="57" spans="1:7" ht="12.75">
      <c r="A57" s="53"/>
      <c r="B57" s="53"/>
      <c r="C57" s="68"/>
      <c r="D57" s="69"/>
      <c r="E57" s="49"/>
      <c r="F57" s="43"/>
      <c r="G57" s="15"/>
    </row>
    <row r="58" spans="1:7" ht="12.75">
      <c r="A58" s="268" t="s">
        <v>10</v>
      </c>
      <c r="B58" s="268"/>
      <c r="C58" s="268"/>
      <c r="D58" s="268"/>
      <c r="E58" s="268"/>
      <c r="F58" s="268"/>
      <c r="G58" s="15"/>
    </row>
    <row r="59" spans="1:7" ht="12.75">
      <c r="A59" s="266" t="s">
        <v>11</v>
      </c>
      <c r="B59" s="266"/>
      <c r="C59" s="266"/>
      <c r="D59" s="266"/>
      <c r="E59" s="266"/>
      <c r="F59" s="266"/>
      <c r="G59" s="15"/>
    </row>
    <row r="60" spans="1:7" ht="12.75">
      <c r="A60" s="130"/>
      <c r="B60" s="130"/>
      <c r="C60" s="130"/>
      <c r="D60" s="130"/>
      <c r="E60" s="130"/>
      <c r="F60" s="130"/>
      <c r="G60" s="15"/>
    </row>
    <row r="61" spans="1:7" ht="12.75">
      <c r="A61" s="267" t="s">
        <v>52</v>
      </c>
      <c r="B61" s="267"/>
      <c r="C61" s="267"/>
      <c r="D61" s="267"/>
      <c r="E61" s="96"/>
      <c r="F61" s="50"/>
      <c r="G61" s="15"/>
    </row>
    <row r="62" spans="1:7" ht="12.75">
      <c r="A62" s="97" t="s">
        <v>3</v>
      </c>
      <c r="B62" s="97" t="s">
        <v>15</v>
      </c>
      <c r="C62" s="97" t="s">
        <v>1</v>
      </c>
      <c r="D62" s="55" t="s">
        <v>4</v>
      </c>
      <c r="E62" s="96" t="s">
        <v>12</v>
      </c>
      <c r="F62" s="98" t="s">
        <v>13</v>
      </c>
      <c r="G62" s="15"/>
    </row>
    <row r="63" spans="1:7" ht="12.75">
      <c r="A63" s="87">
        <v>921</v>
      </c>
      <c r="B63" s="81"/>
      <c r="C63" s="88"/>
      <c r="D63" s="81" t="s">
        <v>53</v>
      </c>
      <c r="E63" s="66">
        <f>E64</f>
        <v>8810.9</v>
      </c>
      <c r="F63" s="66">
        <f>F64</f>
        <v>8810.9</v>
      </c>
      <c r="G63" s="15"/>
    </row>
    <row r="64" spans="1:7" ht="12.75">
      <c r="A64" s="62"/>
      <c r="B64" s="48">
        <v>92109</v>
      </c>
      <c r="C64" s="89"/>
      <c r="D64" s="48" t="s">
        <v>66</v>
      </c>
      <c r="E64" s="49">
        <f>E65+E66</f>
        <v>8810.9</v>
      </c>
      <c r="F64" s="49">
        <f>F65+F66</f>
        <v>8810.9</v>
      </c>
      <c r="G64" s="15"/>
    </row>
    <row r="65" spans="1:7" ht="12.75">
      <c r="A65" s="62"/>
      <c r="B65" s="48"/>
      <c r="C65" s="68" t="s">
        <v>59</v>
      </c>
      <c r="D65" s="15" t="s">
        <v>42</v>
      </c>
      <c r="E65" s="49"/>
      <c r="F65" s="163">
        <v>8810.9</v>
      </c>
      <c r="G65" s="15"/>
    </row>
    <row r="66" spans="1:7" ht="12.75">
      <c r="A66" s="131"/>
      <c r="B66" s="84"/>
      <c r="C66" s="71" t="s">
        <v>140</v>
      </c>
      <c r="D66" s="18" t="s">
        <v>42</v>
      </c>
      <c r="E66" s="73">
        <v>8810.9</v>
      </c>
      <c r="F66" s="92"/>
      <c r="G66" s="15"/>
    </row>
    <row r="67" spans="1:7" ht="12.75">
      <c r="A67" s="62"/>
      <c r="B67" s="48"/>
      <c r="C67" s="68"/>
      <c r="D67" s="15"/>
      <c r="E67" s="49"/>
      <c r="F67" s="130"/>
      <c r="G67" s="15"/>
    </row>
    <row r="68" spans="1:7" ht="12.75">
      <c r="A68" s="267" t="s">
        <v>17</v>
      </c>
      <c r="B68" s="267"/>
      <c r="C68" s="267"/>
      <c r="D68" s="267"/>
      <c r="E68" s="96"/>
      <c r="F68" s="50"/>
      <c r="G68" s="15"/>
    </row>
    <row r="69" spans="1:7" ht="12.75">
      <c r="A69" s="97" t="s">
        <v>3</v>
      </c>
      <c r="B69" s="97" t="s">
        <v>15</v>
      </c>
      <c r="C69" s="97" t="s">
        <v>1</v>
      </c>
      <c r="D69" s="55" t="s">
        <v>4</v>
      </c>
      <c r="E69" s="96" t="s">
        <v>12</v>
      </c>
      <c r="F69" s="98" t="s">
        <v>13</v>
      </c>
      <c r="G69" s="15"/>
    </row>
    <row r="70" spans="1:7" ht="12.75">
      <c r="A70" s="110">
        <v>600</v>
      </c>
      <c r="B70" s="110"/>
      <c r="C70" s="110"/>
      <c r="D70" s="111" t="s">
        <v>27</v>
      </c>
      <c r="E70" s="122">
        <f>E71</f>
        <v>37000</v>
      </c>
      <c r="F70" s="122">
        <f>F71</f>
        <v>37000</v>
      </c>
      <c r="G70" s="15"/>
    </row>
    <row r="71" spans="1:7" ht="12.75">
      <c r="A71" s="97"/>
      <c r="B71" s="97">
        <v>60016</v>
      </c>
      <c r="C71" s="97"/>
      <c r="D71" s="55" t="s">
        <v>28</v>
      </c>
      <c r="E71" s="123">
        <f>E72</f>
        <v>37000</v>
      </c>
      <c r="F71" s="49">
        <f>F73+F75</f>
        <v>37000</v>
      </c>
      <c r="G71" s="15"/>
    </row>
    <row r="72" spans="1:7" ht="12.75">
      <c r="A72" s="97"/>
      <c r="B72" s="97"/>
      <c r="C72" s="97">
        <v>4270</v>
      </c>
      <c r="D72" s="55" t="s">
        <v>60</v>
      </c>
      <c r="E72" s="123">
        <f>F74+F76</f>
        <v>37000</v>
      </c>
      <c r="F72" s="49"/>
      <c r="G72" s="15"/>
    </row>
    <row r="73" spans="1:7" ht="12.75">
      <c r="A73" s="97"/>
      <c r="B73" s="97"/>
      <c r="C73" s="97">
        <v>6059</v>
      </c>
      <c r="D73" s="69" t="s">
        <v>19</v>
      </c>
      <c r="E73" s="123"/>
      <c r="F73" s="49">
        <f>F74</f>
        <v>20800</v>
      </c>
      <c r="G73" s="15"/>
    </row>
    <row r="74" spans="1:7" ht="12.75">
      <c r="A74" s="97"/>
      <c r="B74" s="97"/>
      <c r="C74" s="97"/>
      <c r="D74" s="4" t="s">
        <v>81</v>
      </c>
      <c r="E74" s="123"/>
      <c r="F74" s="49">
        <v>20800</v>
      </c>
      <c r="G74" s="15"/>
    </row>
    <row r="75" spans="1:7" ht="12.75">
      <c r="A75" s="97"/>
      <c r="B75" s="97"/>
      <c r="C75" s="97">
        <v>6059</v>
      </c>
      <c r="D75" s="69" t="s">
        <v>19</v>
      </c>
      <c r="E75" s="123"/>
      <c r="F75" s="49">
        <f>F76</f>
        <v>16200</v>
      </c>
      <c r="G75" s="15"/>
    </row>
    <row r="76" spans="1:7" ht="12.75">
      <c r="A76" s="109"/>
      <c r="B76" s="109"/>
      <c r="C76" s="109"/>
      <c r="D76" s="39" t="s">
        <v>82</v>
      </c>
      <c r="E76" s="124"/>
      <c r="F76" s="73">
        <v>16200</v>
      </c>
      <c r="G76" s="15"/>
    </row>
    <row r="77" spans="1:7" s="44" customFormat="1" ht="12.75">
      <c r="A77" s="46">
        <v>710</v>
      </c>
      <c r="B77" s="46"/>
      <c r="C77" s="46"/>
      <c r="D77" s="127" t="s">
        <v>56</v>
      </c>
      <c r="E77" s="138">
        <f>E78</f>
        <v>5200</v>
      </c>
      <c r="F77" s="86">
        <f>F78+F84</f>
        <v>136000</v>
      </c>
      <c r="G77" s="41"/>
    </row>
    <row r="78" spans="1:7" ht="12.75">
      <c r="A78" s="97"/>
      <c r="B78" s="97">
        <v>71004</v>
      </c>
      <c r="C78" s="97"/>
      <c r="D78" s="99" t="s">
        <v>83</v>
      </c>
      <c r="E78" s="123">
        <f>E79</f>
        <v>5200</v>
      </c>
      <c r="F78" s="49">
        <f>F80</f>
        <v>100000</v>
      </c>
      <c r="G78" s="15"/>
    </row>
    <row r="79" spans="1:7" ht="12.75">
      <c r="A79" s="97"/>
      <c r="B79" s="97"/>
      <c r="C79" s="97">
        <v>4300</v>
      </c>
      <c r="D79" s="99" t="s">
        <v>24</v>
      </c>
      <c r="E79" s="123">
        <v>5200</v>
      </c>
      <c r="F79" s="49"/>
      <c r="G79" s="15"/>
    </row>
    <row r="80" spans="1:7" ht="12.75">
      <c r="A80" s="97"/>
      <c r="B80" s="97"/>
      <c r="C80" s="97">
        <v>6050</v>
      </c>
      <c r="D80" s="69" t="s">
        <v>19</v>
      </c>
      <c r="E80" s="123"/>
      <c r="F80" s="49">
        <f>F81+F82+F83</f>
        <v>100000</v>
      </c>
      <c r="G80" s="15"/>
    </row>
    <row r="81" spans="1:7" ht="12.75">
      <c r="A81" s="97"/>
      <c r="B81" s="97"/>
      <c r="C81" s="97"/>
      <c r="D81" s="99" t="s">
        <v>84</v>
      </c>
      <c r="E81" s="123"/>
      <c r="F81" s="49">
        <v>41000</v>
      </c>
      <c r="G81" s="15"/>
    </row>
    <row r="82" spans="1:7" ht="12.75">
      <c r="A82" s="46"/>
      <c r="B82" s="46"/>
      <c r="C82" s="46"/>
      <c r="D82" s="55" t="s">
        <v>85</v>
      </c>
      <c r="E82" s="138"/>
      <c r="F82" s="49">
        <v>49000</v>
      </c>
      <c r="G82" s="15"/>
    </row>
    <row r="83" spans="1:8" ht="12.75">
      <c r="A83" s="97"/>
      <c r="B83" s="97"/>
      <c r="C83" s="97"/>
      <c r="D83" s="55" t="s">
        <v>86</v>
      </c>
      <c r="E83" s="123"/>
      <c r="F83" s="49">
        <v>10000</v>
      </c>
      <c r="G83" s="15"/>
      <c r="H83" s="45"/>
    </row>
    <row r="84" spans="1:8" ht="12.75">
      <c r="A84" s="97"/>
      <c r="B84" s="97">
        <v>71035</v>
      </c>
      <c r="C84" s="97"/>
      <c r="D84" s="55" t="s">
        <v>87</v>
      </c>
      <c r="E84" s="123"/>
      <c r="F84" s="49">
        <f>F85</f>
        <v>36000</v>
      </c>
      <c r="G84" s="15"/>
      <c r="H84" s="45"/>
    </row>
    <row r="85" spans="1:8" ht="12.75">
      <c r="A85" s="97"/>
      <c r="B85" s="97"/>
      <c r="C85" s="97">
        <v>6050</v>
      </c>
      <c r="D85" s="69" t="s">
        <v>19</v>
      </c>
      <c r="E85" s="123"/>
      <c r="F85" s="49">
        <f>F86+F87</f>
        <v>36000</v>
      </c>
      <c r="G85" s="15"/>
      <c r="H85" s="45"/>
    </row>
    <row r="86" spans="1:8" ht="12.75">
      <c r="A86" s="97"/>
      <c r="B86" s="97"/>
      <c r="C86" s="97"/>
      <c r="D86" s="55" t="s">
        <v>88</v>
      </c>
      <c r="E86" s="123"/>
      <c r="F86" s="49">
        <f>20000-14000</f>
        <v>6000</v>
      </c>
      <c r="G86" s="15"/>
      <c r="H86" s="45"/>
    </row>
    <row r="87" spans="1:8" ht="12.75">
      <c r="A87" s="109"/>
      <c r="B87" s="109"/>
      <c r="C87" s="109"/>
      <c r="D87" s="92" t="s">
        <v>89</v>
      </c>
      <c r="E87" s="124"/>
      <c r="F87" s="73">
        <v>30000</v>
      </c>
      <c r="G87" s="15"/>
      <c r="H87" s="45"/>
    </row>
    <row r="88" spans="1:8" ht="12.75">
      <c r="A88" s="23">
        <v>900</v>
      </c>
      <c r="B88" s="19"/>
      <c r="C88" s="20"/>
      <c r="D88" s="19" t="s">
        <v>7</v>
      </c>
      <c r="E88" s="138">
        <f>E89+E92</f>
        <v>514000</v>
      </c>
      <c r="F88" s="138">
        <f>F89+F92</f>
        <v>346000</v>
      </c>
      <c r="G88" s="15"/>
      <c r="H88" s="45"/>
    </row>
    <row r="89" spans="1:8" ht="12.75">
      <c r="A89" s="24"/>
      <c r="B89" s="4">
        <v>90001</v>
      </c>
      <c r="C89" s="5"/>
      <c r="D89" s="21" t="s">
        <v>29</v>
      </c>
      <c r="E89" s="123">
        <f>E90</f>
        <v>0</v>
      </c>
      <c r="F89" s="49">
        <f>F90</f>
        <v>346000</v>
      </c>
      <c r="G89" s="15"/>
      <c r="H89" s="45"/>
    </row>
    <row r="90" spans="1:8" ht="12.75">
      <c r="A90" s="24"/>
      <c r="B90" s="4"/>
      <c r="C90" s="5" t="s">
        <v>26</v>
      </c>
      <c r="D90" s="4" t="s">
        <v>19</v>
      </c>
      <c r="E90" s="123"/>
      <c r="F90" s="49">
        <f>F91</f>
        <v>346000</v>
      </c>
      <c r="G90" s="15"/>
      <c r="H90" s="45"/>
    </row>
    <row r="91" spans="1:8" ht="12.75">
      <c r="A91" s="24"/>
      <c r="B91" s="4"/>
      <c r="C91" s="5"/>
      <c r="D91" s="38" t="s">
        <v>136</v>
      </c>
      <c r="E91" s="123"/>
      <c r="F91" s="49">
        <v>346000</v>
      </c>
      <c r="G91" s="15"/>
      <c r="H91" s="45"/>
    </row>
    <row r="92" spans="1:8" ht="12.75">
      <c r="A92" s="6"/>
      <c r="B92" s="4">
        <v>90002</v>
      </c>
      <c r="C92" s="5"/>
      <c r="D92" s="4" t="s">
        <v>62</v>
      </c>
      <c r="E92" s="123">
        <f>E93</f>
        <v>514000</v>
      </c>
      <c r="F92" s="49">
        <f>F93</f>
        <v>0</v>
      </c>
      <c r="G92" s="15"/>
      <c r="H92" s="45"/>
    </row>
    <row r="93" spans="1:8" ht="12.75">
      <c r="A93" s="6"/>
      <c r="B93" s="4"/>
      <c r="C93" s="68" t="s">
        <v>26</v>
      </c>
      <c r="D93" s="69" t="s">
        <v>19</v>
      </c>
      <c r="E93" s="123">
        <f>E94</f>
        <v>514000</v>
      </c>
      <c r="F93" s="49"/>
      <c r="G93" s="15"/>
      <c r="H93" s="45"/>
    </row>
    <row r="94" spans="1:8" ht="12.75">
      <c r="A94" s="6"/>
      <c r="B94" s="4"/>
      <c r="C94" s="5"/>
      <c r="D94" s="6" t="s">
        <v>63</v>
      </c>
      <c r="E94" s="49">
        <f>168000+F91</f>
        <v>514000</v>
      </c>
      <c r="F94" s="49"/>
      <c r="G94" s="15"/>
      <c r="H94" s="45"/>
    </row>
    <row r="95" spans="1:7" ht="12.75">
      <c r="A95" s="64">
        <v>921</v>
      </c>
      <c r="B95" s="64"/>
      <c r="C95" s="65"/>
      <c r="D95" s="81" t="s">
        <v>53</v>
      </c>
      <c r="E95" s="66">
        <f>E96+E101</f>
        <v>8810.9</v>
      </c>
      <c r="F95" s="66">
        <f>F96+F101</f>
        <v>46010.9</v>
      </c>
      <c r="G95" s="15"/>
    </row>
    <row r="96" spans="1:7" ht="12.75">
      <c r="A96" s="53"/>
      <c r="B96" s="53">
        <v>92109</v>
      </c>
      <c r="C96" s="68"/>
      <c r="D96" s="48" t="s">
        <v>66</v>
      </c>
      <c r="E96" s="49">
        <f>E97+E98+E99</f>
        <v>8810.9</v>
      </c>
      <c r="F96" s="49">
        <f>F97+F98+F99</f>
        <v>23410.9</v>
      </c>
      <c r="G96" s="15"/>
    </row>
    <row r="97" spans="1:7" ht="12.75">
      <c r="A97" s="53"/>
      <c r="B97" s="53"/>
      <c r="C97" s="68" t="s">
        <v>61</v>
      </c>
      <c r="D97" s="99" t="s">
        <v>24</v>
      </c>
      <c r="E97" s="49"/>
      <c r="F97" s="49">
        <v>8810.9</v>
      </c>
      <c r="G97" s="15"/>
    </row>
    <row r="98" spans="1:7" ht="12.75">
      <c r="A98" s="53"/>
      <c r="B98" s="53"/>
      <c r="C98" s="68" t="s">
        <v>65</v>
      </c>
      <c r="D98" s="99" t="s">
        <v>24</v>
      </c>
      <c r="E98" s="49">
        <v>8810.9</v>
      </c>
      <c r="F98" s="49"/>
      <c r="G98" s="15"/>
    </row>
    <row r="99" spans="1:7" ht="12.75">
      <c r="A99" s="53"/>
      <c r="B99" s="53"/>
      <c r="C99" s="68" t="s">
        <v>50</v>
      </c>
      <c r="D99" s="69" t="s">
        <v>19</v>
      </c>
      <c r="E99" s="49"/>
      <c r="F99" s="49">
        <f>F100</f>
        <v>14600</v>
      </c>
      <c r="G99" s="15"/>
    </row>
    <row r="100" spans="1:7" ht="12.75">
      <c r="A100" s="53"/>
      <c r="B100" s="53"/>
      <c r="C100" s="68"/>
      <c r="D100" s="15" t="s">
        <v>79</v>
      </c>
      <c r="E100" s="49"/>
      <c r="F100" s="49">
        <v>14600</v>
      </c>
      <c r="G100" s="15"/>
    </row>
    <row r="101" spans="1:7" ht="12.75">
      <c r="A101" s="53"/>
      <c r="B101" s="53">
        <v>92116</v>
      </c>
      <c r="C101" s="68"/>
      <c r="D101" s="69" t="s">
        <v>69</v>
      </c>
      <c r="E101" s="49"/>
      <c r="F101" s="49">
        <f>F102</f>
        <v>22600</v>
      </c>
      <c r="G101" s="15"/>
    </row>
    <row r="102" spans="1:7" ht="12.75">
      <c r="A102" s="53"/>
      <c r="B102" s="53"/>
      <c r="C102" s="68" t="s">
        <v>50</v>
      </c>
      <c r="D102" s="69" t="s">
        <v>19</v>
      </c>
      <c r="E102" s="49"/>
      <c r="F102" s="49">
        <f>F103</f>
        <v>22600</v>
      </c>
      <c r="G102" s="15"/>
    </row>
    <row r="103" spans="1:6" ht="12.75">
      <c r="A103" s="70"/>
      <c r="B103" s="70"/>
      <c r="C103" s="71"/>
      <c r="D103" s="84" t="s">
        <v>80</v>
      </c>
      <c r="E103" s="73"/>
      <c r="F103" s="73">
        <v>22600</v>
      </c>
    </row>
    <row r="104" spans="1:6" s="10" customFormat="1" ht="12.75">
      <c r="A104" s="93"/>
      <c r="B104" s="93"/>
      <c r="C104" s="93"/>
      <c r="D104" s="49"/>
      <c r="E104" s="49">
        <f>E95+E88+E77+E70</f>
        <v>565010.9</v>
      </c>
      <c r="F104" s="49">
        <f>F95+F88+F77+F70</f>
        <v>565010.9</v>
      </c>
    </row>
    <row r="105" spans="1:6" s="15" customFormat="1" ht="12.75">
      <c r="A105" s="290" t="s">
        <v>14</v>
      </c>
      <c r="B105" s="290"/>
      <c r="C105" s="290"/>
      <c r="D105" s="290"/>
      <c r="E105" s="290"/>
      <c r="F105" s="290"/>
    </row>
    <row r="106" spans="1:6" s="15" customFormat="1" ht="32.25" customHeight="1">
      <c r="A106" s="288" t="s">
        <v>97</v>
      </c>
      <c r="B106" s="288"/>
      <c r="C106" s="288"/>
      <c r="D106" s="288"/>
      <c r="E106" s="288"/>
      <c r="F106" s="288"/>
    </row>
    <row r="107" spans="2:6" s="15" customFormat="1" ht="12.75">
      <c r="B107" s="8"/>
      <c r="C107" s="289" t="s">
        <v>45</v>
      </c>
      <c r="D107" s="289"/>
      <c r="E107" s="8" t="s">
        <v>12</v>
      </c>
      <c r="F107" s="10"/>
    </row>
    <row r="108" spans="2:6" s="15" customFormat="1" ht="12.75">
      <c r="B108" s="139"/>
      <c r="C108" s="140" t="s">
        <v>90</v>
      </c>
      <c r="D108" s="141" t="s">
        <v>92</v>
      </c>
      <c r="E108" s="28"/>
      <c r="F108" s="8"/>
    </row>
    <row r="109" spans="2:6" s="15" customFormat="1" ht="12.75">
      <c r="B109" s="139"/>
      <c r="C109" s="140" t="s">
        <v>91</v>
      </c>
      <c r="D109" s="141" t="s">
        <v>93</v>
      </c>
      <c r="E109" s="142"/>
      <c r="F109" s="10"/>
    </row>
    <row r="110" spans="1:6" s="15" customFormat="1" ht="12.75">
      <c r="A110" s="8"/>
      <c r="B110" s="8"/>
      <c r="C110" s="289" t="s">
        <v>17</v>
      </c>
      <c r="D110" s="289"/>
      <c r="E110" s="8" t="s">
        <v>12</v>
      </c>
      <c r="F110" s="10"/>
    </row>
    <row r="111" spans="2:6" s="15" customFormat="1" ht="12.75">
      <c r="B111" s="139"/>
      <c r="C111" s="140" t="s">
        <v>90</v>
      </c>
      <c r="D111" s="141" t="s">
        <v>94</v>
      </c>
      <c r="E111" s="28"/>
      <c r="F111" s="10"/>
    </row>
    <row r="112" spans="2:6" s="15" customFormat="1" ht="12.75">
      <c r="B112" s="139"/>
      <c r="C112" s="140" t="s">
        <v>91</v>
      </c>
      <c r="D112" s="141" t="s">
        <v>95</v>
      </c>
      <c r="E112" s="142"/>
      <c r="F112" s="10"/>
    </row>
    <row r="113" spans="2:6" s="15" customFormat="1" ht="12.75">
      <c r="B113" s="139"/>
      <c r="C113" s="160"/>
      <c r="D113" s="37"/>
      <c r="E113" s="161"/>
      <c r="F113" s="10"/>
    </row>
    <row r="114" spans="1:6" s="15" customFormat="1" ht="12.75">
      <c r="A114" s="290" t="s">
        <v>16</v>
      </c>
      <c r="B114" s="290"/>
      <c r="C114" s="290"/>
      <c r="D114" s="290"/>
      <c r="E114" s="290"/>
      <c r="F114" s="290"/>
    </row>
    <row r="115" spans="1:6" s="15" customFormat="1" ht="24.75" customHeight="1">
      <c r="A115" s="288" t="s">
        <v>96</v>
      </c>
      <c r="B115" s="288"/>
      <c r="C115" s="288"/>
      <c r="D115" s="288"/>
      <c r="E115" s="288"/>
      <c r="F115" s="288"/>
    </row>
    <row r="116" spans="2:6" s="15" customFormat="1" ht="12.75">
      <c r="B116" s="8"/>
      <c r="C116" s="289" t="s">
        <v>45</v>
      </c>
      <c r="D116" s="289"/>
      <c r="E116" s="8"/>
      <c r="F116" s="10"/>
    </row>
    <row r="117" spans="2:6" s="15" customFormat="1" ht="12.75">
      <c r="B117" s="8"/>
      <c r="C117" s="33" t="s">
        <v>38</v>
      </c>
      <c r="D117" s="144" t="s">
        <v>4</v>
      </c>
      <c r="E117" s="145" t="s">
        <v>12</v>
      </c>
      <c r="F117" s="10"/>
    </row>
    <row r="118" spans="2:6" s="15" customFormat="1" ht="12.75">
      <c r="B118" s="8"/>
      <c r="C118" s="35" t="s">
        <v>90</v>
      </c>
      <c r="D118" s="35" t="s">
        <v>108</v>
      </c>
      <c r="E118" s="29"/>
      <c r="F118" s="10"/>
    </row>
    <row r="119" spans="2:6" s="15" customFormat="1" ht="12.75">
      <c r="B119" s="8"/>
      <c r="C119" s="35" t="s">
        <v>91</v>
      </c>
      <c r="D119" s="35" t="s">
        <v>109</v>
      </c>
      <c r="E119" s="29">
        <v>40000</v>
      </c>
      <c r="F119" s="10"/>
    </row>
    <row r="120" spans="2:6" s="15" customFormat="1" ht="12.75">
      <c r="B120" s="8"/>
      <c r="C120" s="35" t="s">
        <v>98</v>
      </c>
      <c r="D120" s="35" t="s">
        <v>110</v>
      </c>
      <c r="E120" s="29"/>
      <c r="F120" s="10"/>
    </row>
    <row r="121" spans="2:6" s="15" customFormat="1" ht="12.75">
      <c r="B121" s="8"/>
      <c r="C121" s="35" t="s">
        <v>99</v>
      </c>
      <c r="D121" s="35" t="s">
        <v>111</v>
      </c>
      <c r="E121" s="29"/>
      <c r="F121" s="10"/>
    </row>
    <row r="122" spans="2:6" s="15" customFormat="1" ht="12.75">
      <c r="B122" s="8"/>
      <c r="C122" s="35" t="s">
        <v>100</v>
      </c>
      <c r="D122" s="35" t="s">
        <v>112</v>
      </c>
      <c r="E122" s="29"/>
      <c r="F122" s="10"/>
    </row>
    <row r="123" spans="2:6" s="15" customFormat="1" ht="12.75">
      <c r="B123" s="8"/>
      <c r="C123" s="35" t="s">
        <v>101</v>
      </c>
      <c r="D123" s="35" t="s">
        <v>113</v>
      </c>
      <c r="E123" s="29"/>
      <c r="F123" s="10"/>
    </row>
    <row r="124" spans="2:6" s="15" customFormat="1" ht="12.75">
      <c r="B124" s="8"/>
      <c r="C124" s="35" t="s">
        <v>102</v>
      </c>
      <c r="D124" s="35" t="s">
        <v>119</v>
      </c>
      <c r="E124" s="29"/>
      <c r="F124" s="10"/>
    </row>
    <row r="125" spans="2:6" s="15" customFormat="1" ht="12.75">
      <c r="B125" s="8"/>
      <c r="C125" s="35" t="s">
        <v>103</v>
      </c>
      <c r="D125" s="35" t="s">
        <v>114</v>
      </c>
      <c r="E125" s="29"/>
      <c r="F125" s="10"/>
    </row>
    <row r="126" spans="2:6" s="15" customFormat="1" ht="12.75">
      <c r="B126" s="8"/>
      <c r="C126" s="35" t="s">
        <v>104</v>
      </c>
      <c r="D126" s="35" t="s">
        <v>115</v>
      </c>
      <c r="E126" s="29"/>
      <c r="F126" s="10"/>
    </row>
    <row r="127" spans="2:6" s="15" customFormat="1" ht="12.75">
      <c r="B127" s="8"/>
      <c r="C127" s="35" t="s">
        <v>105</v>
      </c>
      <c r="D127" s="35" t="s">
        <v>116</v>
      </c>
      <c r="E127" s="29"/>
      <c r="F127" s="10"/>
    </row>
    <row r="128" spans="2:6" s="15" customFormat="1" ht="12.75">
      <c r="B128" s="8"/>
      <c r="C128" s="35" t="s">
        <v>106</v>
      </c>
      <c r="D128" s="35" t="s">
        <v>117</v>
      </c>
      <c r="E128" s="29"/>
      <c r="F128" s="10"/>
    </row>
    <row r="129" spans="2:6" s="15" customFormat="1" ht="12.75">
      <c r="B129" s="8"/>
      <c r="C129" s="35" t="s">
        <v>107</v>
      </c>
      <c r="D129" s="35" t="s">
        <v>118</v>
      </c>
      <c r="E129" s="29"/>
      <c r="F129" s="10"/>
    </row>
    <row r="130" spans="2:6" s="15" customFormat="1" ht="25.5">
      <c r="B130" s="8"/>
      <c r="C130" s="35" t="s">
        <v>120</v>
      </c>
      <c r="D130" s="159" t="s">
        <v>121</v>
      </c>
      <c r="E130" s="164">
        <f>935232</f>
        <v>935232</v>
      </c>
      <c r="F130" s="10"/>
    </row>
    <row r="131" spans="2:6" s="15" customFormat="1" ht="12.75">
      <c r="B131" s="8"/>
      <c r="C131" s="147"/>
      <c r="D131" s="148" t="s">
        <v>40</v>
      </c>
      <c r="E131" s="29">
        <f>SUM(E118:E130)</f>
        <v>975232</v>
      </c>
      <c r="F131" s="10"/>
    </row>
    <row r="132" spans="2:6" s="15" customFormat="1" ht="12.75">
      <c r="B132" s="8"/>
      <c r="C132" s="40"/>
      <c r="D132" s="40"/>
      <c r="E132" s="22"/>
      <c r="F132" s="10"/>
    </row>
    <row r="133" spans="2:6" s="15" customFormat="1" ht="12.75">
      <c r="B133" s="8"/>
      <c r="C133" s="32" t="s">
        <v>17</v>
      </c>
      <c r="D133" s="32"/>
      <c r="E133" s="143"/>
      <c r="F133" s="10"/>
    </row>
    <row r="134" spans="2:6" s="15" customFormat="1" ht="12.75">
      <c r="B134" s="8"/>
      <c r="C134" s="149" t="s">
        <v>38</v>
      </c>
      <c r="D134" s="149" t="s">
        <v>4</v>
      </c>
      <c r="E134" s="145" t="s">
        <v>39</v>
      </c>
      <c r="F134" s="10"/>
    </row>
    <row r="135" spans="2:6" s="15" customFormat="1" ht="12.75">
      <c r="B135" s="8"/>
      <c r="C135" s="30" t="s">
        <v>90</v>
      </c>
      <c r="D135" s="35" t="s">
        <v>122</v>
      </c>
      <c r="E135" s="34"/>
      <c r="F135" s="10"/>
    </row>
    <row r="136" spans="2:6" s="15" customFormat="1" ht="12.75">
      <c r="B136" s="8"/>
      <c r="C136" s="153" t="s">
        <v>91</v>
      </c>
      <c r="D136" s="35" t="s">
        <v>123</v>
      </c>
      <c r="E136" s="29">
        <v>40000</v>
      </c>
      <c r="F136" s="10"/>
    </row>
    <row r="137" spans="2:6" s="15" customFormat="1" ht="12.75">
      <c r="B137" s="8"/>
      <c r="C137" s="153" t="s">
        <v>98</v>
      </c>
      <c r="D137" s="35" t="s">
        <v>124</v>
      </c>
      <c r="E137" s="29"/>
      <c r="F137" s="10"/>
    </row>
    <row r="138" spans="2:6" s="15" customFormat="1" ht="12.75">
      <c r="B138" s="8"/>
      <c r="C138" s="153" t="s">
        <v>99</v>
      </c>
      <c r="D138" s="35" t="s">
        <v>125</v>
      </c>
      <c r="E138" s="29"/>
      <c r="F138" s="10"/>
    </row>
    <row r="139" spans="2:6" s="15" customFormat="1" ht="12.75">
      <c r="B139" s="8"/>
      <c r="C139" s="153" t="s">
        <v>100</v>
      </c>
      <c r="D139" s="35" t="s">
        <v>126</v>
      </c>
      <c r="E139" s="29"/>
      <c r="F139" s="10"/>
    </row>
    <row r="140" spans="2:6" s="15" customFormat="1" ht="12.75">
      <c r="B140" s="8"/>
      <c r="C140" s="153" t="s">
        <v>101</v>
      </c>
      <c r="D140" s="35" t="s">
        <v>127</v>
      </c>
      <c r="E140" s="29"/>
      <c r="F140" s="10"/>
    </row>
    <row r="141" spans="2:6" s="15" customFormat="1" ht="12.75">
      <c r="B141" s="8"/>
      <c r="C141" s="153" t="s">
        <v>102</v>
      </c>
      <c r="D141" s="35" t="s">
        <v>128</v>
      </c>
      <c r="E141" s="29"/>
      <c r="F141" s="10"/>
    </row>
    <row r="142" spans="2:6" s="15" customFormat="1" ht="12.75">
      <c r="B142" s="8"/>
      <c r="C142" s="153" t="s">
        <v>103</v>
      </c>
      <c r="D142" s="35" t="s">
        <v>129</v>
      </c>
      <c r="E142" s="29"/>
      <c r="F142" s="10"/>
    </row>
    <row r="143" spans="2:6" s="15" customFormat="1" ht="12.75">
      <c r="B143" s="8"/>
      <c r="C143" s="153" t="s">
        <v>104</v>
      </c>
      <c r="D143" s="35" t="s">
        <v>130</v>
      </c>
      <c r="E143" s="29"/>
      <c r="F143" s="10"/>
    </row>
    <row r="144" spans="2:6" s="15" customFormat="1" ht="12.75">
      <c r="B144" s="8"/>
      <c r="C144" s="153" t="s">
        <v>105</v>
      </c>
      <c r="D144" s="35" t="s">
        <v>131</v>
      </c>
      <c r="E144" s="29"/>
      <c r="F144" s="10"/>
    </row>
    <row r="145" spans="2:6" s="15" customFormat="1" ht="12.75">
      <c r="B145" s="8"/>
      <c r="C145" s="153" t="s">
        <v>106</v>
      </c>
      <c r="D145" s="35" t="s">
        <v>132</v>
      </c>
      <c r="E145" s="29"/>
      <c r="F145" s="10"/>
    </row>
    <row r="146" spans="2:6" s="15" customFormat="1" ht="12.75">
      <c r="B146" s="8"/>
      <c r="C146" s="128" t="s">
        <v>107</v>
      </c>
      <c r="D146" s="36" t="s">
        <v>133</v>
      </c>
      <c r="E146" s="31"/>
      <c r="F146" s="10"/>
    </row>
    <row r="147" spans="2:6" s="15" customFormat="1" ht="25.5">
      <c r="B147" s="8"/>
      <c r="C147" s="128" t="s">
        <v>120</v>
      </c>
      <c r="D147" s="36" t="s">
        <v>134</v>
      </c>
      <c r="E147" s="158">
        <f>935232</f>
        <v>935232</v>
      </c>
      <c r="F147" s="10"/>
    </row>
    <row r="148" spans="2:6" s="15" customFormat="1" ht="12.75">
      <c r="B148" s="8"/>
      <c r="C148" s="30"/>
      <c r="D148" s="26" t="s">
        <v>19</v>
      </c>
      <c r="E148" s="151"/>
      <c r="F148" s="10"/>
    </row>
    <row r="149" spans="2:6" s="15" customFormat="1" ht="12.75">
      <c r="B149" s="8"/>
      <c r="C149" s="30"/>
      <c r="D149" s="154" t="s">
        <v>70</v>
      </c>
      <c r="E149" s="155">
        <v>568255</v>
      </c>
      <c r="F149" s="10"/>
    </row>
    <row r="150" spans="2:6" s="15" customFormat="1" ht="12.75">
      <c r="B150" s="8"/>
      <c r="C150" s="30"/>
      <c r="D150" s="154" t="s">
        <v>71</v>
      </c>
      <c r="E150" s="155">
        <v>318177</v>
      </c>
      <c r="F150" s="10"/>
    </row>
    <row r="151" spans="2:6" s="15" customFormat="1" ht="12.75">
      <c r="B151" s="8"/>
      <c r="C151" s="30"/>
      <c r="D151" s="154" t="s">
        <v>72</v>
      </c>
      <c r="E151" s="155">
        <v>48800</v>
      </c>
      <c r="F151" s="10"/>
    </row>
    <row r="152" spans="2:6" s="15" customFormat="1" ht="12.75">
      <c r="B152" s="8"/>
      <c r="C152" s="30"/>
      <c r="D152" s="152" t="s">
        <v>51</v>
      </c>
      <c r="E152" s="151"/>
      <c r="F152" s="10"/>
    </row>
    <row r="153" spans="2:6" s="15" customFormat="1" ht="12.75">
      <c r="B153" s="8"/>
      <c r="C153" s="30"/>
      <c r="D153" s="154"/>
      <c r="E153" s="155"/>
      <c r="F153" s="10"/>
    </row>
    <row r="154" spans="2:6" s="15" customFormat="1" ht="12.75">
      <c r="B154" s="8"/>
      <c r="C154" s="129"/>
      <c r="D154" s="156"/>
      <c r="E154" s="157"/>
      <c r="F154" s="10"/>
    </row>
    <row r="155" spans="2:6" s="15" customFormat="1" ht="12.75">
      <c r="B155" s="8"/>
      <c r="C155" s="150"/>
      <c r="D155" s="146" t="s">
        <v>40</v>
      </c>
      <c r="E155" s="34">
        <f>SUM(E135:E147)</f>
        <v>975232</v>
      </c>
      <c r="F155" s="10"/>
    </row>
    <row r="156" spans="1:6" s="15" customFormat="1" ht="12.75">
      <c r="A156" s="13"/>
      <c r="B156" s="13"/>
      <c r="C156" s="13"/>
      <c r="D156" s="13"/>
      <c r="E156" s="13"/>
      <c r="F156" s="13"/>
    </row>
    <row r="157" spans="1:6" s="15" customFormat="1" ht="12.75">
      <c r="A157" s="287" t="s">
        <v>18</v>
      </c>
      <c r="B157" s="287"/>
      <c r="C157" s="287"/>
      <c r="D157" s="287"/>
      <c r="E157" s="287"/>
      <c r="F157" s="287"/>
    </row>
    <row r="158" spans="1:6" s="15" customFormat="1" ht="30" customHeight="1">
      <c r="A158" s="293" t="s">
        <v>37</v>
      </c>
      <c r="B158" s="293"/>
      <c r="C158" s="293"/>
      <c r="D158" s="293"/>
      <c r="E158" s="293"/>
      <c r="F158" s="293"/>
    </row>
    <row r="159" spans="1:6" s="15" customFormat="1" ht="12.75">
      <c r="A159" s="25"/>
      <c r="B159" s="25"/>
      <c r="C159" s="119"/>
      <c r="D159" s="25"/>
      <c r="E159" s="25"/>
      <c r="F159" s="25"/>
    </row>
    <row r="160" spans="1:6" s="15" customFormat="1" ht="29.25" customHeight="1">
      <c r="A160" s="294" t="s">
        <v>74</v>
      </c>
      <c r="B160" s="294"/>
      <c r="C160" s="294"/>
      <c r="D160" s="294"/>
      <c r="E160" s="294"/>
      <c r="F160" s="294"/>
    </row>
    <row r="161" spans="1:6" s="15" customFormat="1" ht="12.75">
      <c r="A161" s="9"/>
      <c r="B161" s="42"/>
      <c r="C161" s="42"/>
      <c r="D161" s="24"/>
      <c r="E161" s="24"/>
      <c r="F161" s="108"/>
    </row>
    <row r="162" spans="1:6" s="15" customFormat="1" ht="12.75">
      <c r="A162" s="287" t="s">
        <v>25</v>
      </c>
      <c r="B162" s="287"/>
      <c r="C162" s="287"/>
      <c r="D162" s="287"/>
      <c r="E162" s="287"/>
      <c r="F162" s="287"/>
    </row>
    <row r="163" spans="1:6" s="15" customFormat="1" ht="12.75">
      <c r="A163" s="281" t="s">
        <v>20</v>
      </c>
      <c r="B163" s="281"/>
      <c r="C163" s="281"/>
      <c r="D163" s="281"/>
      <c r="E163" s="281"/>
      <c r="F163" s="281"/>
    </row>
    <row r="164" spans="1:6" s="15" customFormat="1" ht="12.75">
      <c r="A164" s="279" t="s">
        <v>43</v>
      </c>
      <c r="B164" s="279"/>
      <c r="C164" s="279"/>
      <c r="D164" s="279"/>
      <c r="E164" s="279"/>
      <c r="F164" s="279"/>
    </row>
    <row r="165" spans="1:6" s="15" customFormat="1" ht="12.75">
      <c r="A165" s="280" t="s">
        <v>22</v>
      </c>
      <c r="B165" s="280"/>
      <c r="C165" s="280"/>
      <c r="D165" s="280"/>
      <c r="E165" s="280"/>
      <c r="F165" s="280"/>
    </row>
    <row r="166" spans="1:6" s="15" customFormat="1" ht="12.75">
      <c r="A166" s="69"/>
      <c r="B166" s="69"/>
      <c r="C166" s="53"/>
      <c r="D166" s="69"/>
      <c r="E166" s="49"/>
      <c r="F166" s="49"/>
    </row>
    <row r="167" spans="1:6" s="15" customFormat="1" ht="12.75">
      <c r="A167" s="69"/>
      <c r="B167" s="69"/>
      <c r="C167" s="53"/>
      <c r="D167" s="69"/>
      <c r="E167" s="49"/>
      <c r="F167" s="49"/>
    </row>
    <row r="168" spans="1:6" s="15" customFormat="1" ht="12.75">
      <c r="A168" s="69"/>
      <c r="B168" s="69"/>
      <c r="C168" s="100" t="s">
        <v>3</v>
      </c>
      <c r="D168" s="101" t="s">
        <v>45</v>
      </c>
      <c r="E168" s="102" t="s">
        <v>39</v>
      </c>
      <c r="F168" s="49"/>
    </row>
    <row r="169" spans="1:6" s="15" customFormat="1" ht="13.5">
      <c r="A169" s="69"/>
      <c r="B169" s="69"/>
      <c r="C169" s="100"/>
      <c r="D169" s="95" t="s">
        <v>49</v>
      </c>
      <c r="E169" s="165">
        <f>E170+E171</f>
        <v>7749212.9799999995</v>
      </c>
      <c r="F169" s="49"/>
    </row>
    <row r="170" spans="1:6" s="15" customFormat="1" ht="13.5">
      <c r="A170" s="69"/>
      <c r="B170" s="69"/>
      <c r="C170" s="61">
        <v>957</v>
      </c>
      <c r="D170" s="48" t="s">
        <v>57</v>
      </c>
      <c r="E170" s="166">
        <v>200000</v>
      </c>
      <c r="F170" s="49"/>
    </row>
    <row r="171" spans="3:5" ht="13.5">
      <c r="C171" s="291">
        <v>952</v>
      </c>
      <c r="D171" s="48" t="s">
        <v>46</v>
      </c>
      <c r="E171" s="166">
        <f>E172+E175</f>
        <v>7549212.9799999995</v>
      </c>
    </row>
    <row r="172" spans="3:5" ht="15.75">
      <c r="C172" s="291"/>
      <c r="D172" s="103" t="s">
        <v>44</v>
      </c>
      <c r="E172" s="167">
        <f>E173+E174</f>
        <v>3465437.9299999997</v>
      </c>
    </row>
    <row r="173" spans="3:5" ht="13.5">
      <c r="C173" s="291"/>
      <c r="D173" s="48" t="s">
        <v>58</v>
      </c>
      <c r="E173" s="166">
        <v>1465437.93</v>
      </c>
    </row>
    <row r="174" spans="3:5" ht="13.5">
      <c r="C174" s="291"/>
      <c r="D174" s="48" t="s">
        <v>68</v>
      </c>
      <c r="E174" s="166">
        <v>2000000</v>
      </c>
    </row>
    <row r="175" spans="3:5" ht="13.5">
      <c r="C175" s="291"/>
      <c r="D175" s="103" t="s">
        <v>47</v>
      </c>
      <c r="E175" s="168">
        <f>E176+E177</f>
        <v>4083775.05</v>
      </c>
    </row>
    <row r="176" spans="3:5" ht="13.5">
      <c r="C176" s="291"/>
      <c r="D176" s="48" t="s">
        <v>67</v>
      </c>
      <c r="E176" s="166">
        <v>987704.92</v>
      </c>
    </row>
    <row r="177" spans="3:5" ht="13.5">
      <c r="C177" s="292"/>
      <c r="D177" s="84" t="s">
        <v>48</v>
      </c>
      <c r="E177" s="169">
        <f>3337902.13-241832</f>
        <v>3096070.13</v>
      </c>
    </row>
    <row r="180" ht="13.5">
      <c r="E180" s="117">
        <v>5699011.55</v>
      </c>
    </row>
    <row r="181" ht="13.5">
      <c r="E181" s="117">
        <v>1850201.43</v>
      </c>
    </row>
    <row r="182" ht="12.75">
      <c r="E182" s="52">
        <f>E180+E181-E171</f>
        <v>0</v>
      </c>
    </row>
  </sheetData>
  <mergeCells count="30">
    <mergeCell ref="C171:C177"/>
    <mergeCell ref="A165:F165"/>
    <mergeCell ref="A162:F162"/>
    <mergeCell ref="A105:F105"/>
    <mergeCell ref="A158:F158"/>
    <mergeCell ref="A163:F163"/>
    <mergeCell ref="A164:F164"/>
    <mergeCell ref="A160:F160"/>
    <mergeCell ref="C116:D116"/>
    <mergeCell ref="A157:F157"/>
    <mergeCell ref="A115:F115"/>
    <mergeCell ref="A1:F1"/>
    <mergeCell ref="A2:F2"/>
    <mergeCell ref="A3:F3"/>
    <mergeCell ref="A5:F5"/>
    <mergeCell ref="A114:F114"/>
    <mergeCell ref="A7:F7"/>
    <mergeCell ref="A9:F9"/>
    <mergeCell ref="A10:E10"/>
    <mergeCell ref="A11:E11"/>
    <mergeCell ref="A20:E20"/>
    <mergeCell ref="A106:F106"/>
    <mergeCell ref="C107:D107"/>
    <mergeCell ref="C110:D110"/>
    <mergeCell ref="A68:D68"/>
    <mergeCell ref="A61:D61"/>
    <mergeCell ref="A36:E36"/>
    <mergeCell ref="A45:E45"/>
    <mergeCell ref="A58:F58"/>
    <mergeCell ref="A59:F59"/>
  </mergeCells>
  <printOptions/>
  <pageMargins left="0.75" right="0.26" top="0.28" bottom="0.49" header="0.25" footer="0.28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Ustrzyki Dolne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Ustrzyki Dolne</dc:creator>
  <cp:keywords/>
  <dc:description/>
  <cp:lastModifiedBy>UM Ustrzyki Dolne</cp:lastModifiedBy>
  <cp:lastPrinted>2008-07-21T08:56:26Z</cp:lastPrinted>
  <dcterms:created xsi:type="dcterms:W3CDTF">2006-01-18T07:05:12Z</dcterms:created>
  <dcterms:modified xsi:type="dcterms:W3CDTF">2008-09-16T10:06:48Z</dcterms:modified>
  <cp:category/>
  <cp:version/>
  <cp:contentType/>
  <cp:contentStatus/>
</cp:coreProperties>
</file>